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240" windowWidth="25230" windowHeight="6300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SLP'!$A$1:$N$50</definedName>
    <definedName name="_xlnm.Print_Area" localSheetId="0">'Berechung RLM'!$A$1:$L$63</definedName>
    <definedName name="hallo">Ergebnisse!$A$4</definedName>
    <definedName name="Leistung" localSheetId="1">'Berechnung SLP'!A1</definedName>
    <definedName name="Leistung">'Berechung RLM'!$C$8</definedName>
  </definedNames>
  <calcPr calcId="145621"/>
</workbook>
</file>

<file path=xl/calcChain.xml><?xml version="1.0" encoding="utf-8"?>
<calcChain xmlns="http://schemas.openxmlformats.org/spreadsheetml/2006/main">
  <c r="L45" i="1" l="1"/>
  <c r="L44" i="1"/>
  <c r="L43" i="1"/>
  <c r="L42" i="1"/>
  <c r="L41" i="1"/>
  <c r="J33" i="3" l="1"/>
  <c r="C47" i="3"/>
  <c r="C66" i="1"/>
  <c r="L50" i="1"/>
  <c r="L49" i="1"/>
  <c r="L48" i="1"/>
  <c r="C18" i="3"/>
  <c r="C28" i="1"/>
  <c r="C18" i="1"/>
  <c r="C16" i="1"/>
  <c r="C14" i="1"/>
  <c r="C26" i="1"/>
  <c r="C24" i="1"/>
  <c r="C14" i="3"/>
  <c r="J29" i="3"/>
  <c r="J30" i="3"/>
  <c r="J32" i="3"/>
  <c r="J34" i="3" s="1"/>
  <c r="C42" i="3" s="1"/>
  <c r="C25" i="2" s="1"/>
  <c r="J31" i="3"/>
  <c r="C16" i="3"/>
  <c r="C10" i="3"/>
  <c r="C21" i="2" s="1"/>
  <c r="C10" i="1"/>
  <c r="C19" i="2"/>
  <c r="C8" i="2"/>
  <c r="C6" i="2"/>
  <c r="C20" i="3" l="1"/>
  <c r="C22" i="3" s="1"/>
  <c r="C40" i="3" s="1"/>
  <c r="L51" i="1"/>
  <c r="C30" i="1"/>
  <c r="L46" i="1"/>
  <c r="C61" i="1" s="1"/>
  <c r="C12" i="2" s="1"/>
  <c r="C24" i="3"/>
  <c r="C32" i="1"/>
  <c r="C57" i="1" s="1"/>
  <c r="C20" i="1"/>
  <c r="C22" i="1" s="1"/>
  <c r="C23" i="2"/>
  <c r="C27" i="2" s="1"/>
  <c r="C44" i="3"/>
  <c r="C34" i="1" l="1"/>
  <c r="C55" i="1"/>
  <c r="C59" i="1"/>
  <c r="C63" i="1" s="1"/>
  <c r="C36" i="1"/>
  <c r="C10" i="2" l="1"/>
  <c r="C14" i="2" s="1"/>
</calcChain>
</file>

<file path=xl/comments1.xml><?xml version="1.0" encoding="utf-8"?>
<comments xmlns="http://schemas.openxmlformats.org/spreadsheetml/2006/main">
  <authors>
    <author>Burg Claudius</author>
  </authors>
  <commentList>
    <comment ref="C10" authorId="0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<sst xmlns="http://schemas.openxmlformats.org/spreadsheetml/2006/main" count="169" uniqueCount="116">
  <si>
    <t>Arbeit</t>
  </si>
  <si>
    <t>Leistung</t>
  </si>
  <si>
    <t>kWh</t>
  </si>
  <si>
    <t>€/kWh/h</t>
  </si>
  <si>
    <t>kWh/h</t>
  </si>
  <si>
    <t>spezifisches Entgelt</t>
  </si>
  <si>
    <t>Messung und Abrechnung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</si>
  <si>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</si>
  <si>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</si>
  <si>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</si>
  <si>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</si>
  <si>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</si>
  <si>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</si>
  <si>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</si>
  <si>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</si>
  <si>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</si>
  <si>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</si>
  <si>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</si>
  <si>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</si>
  <si>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</si>
  <si>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</si>
  <si>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</si>
  <si>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</si>
  <si>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</si>
  <si>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</si>
  <si>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</si>
  <si>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</si>
  <si>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</si>
  <si>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</si>
  <si>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</si>
  <si>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Abrechnung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</si>
  <si>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</si>
  <si>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</si>
  <si>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</si>
  <si>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</si>
  <si>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</si>
  <si>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</si>
  <si>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</si>
  <si>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</si>
  <si>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</si>
  <si>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</si>
  <si>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</si>
  <si>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</si>
  <si>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</si>
  <si>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</si>
  <si>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</si>
  <si>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</si>
  <si>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</si>
  <si>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</si>
  <si>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</si>
  <si>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</si>
  <si>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</si>
  <si>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</si>
  <si>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</si>
  <si>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</si>
  <si>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</si>
  <si>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</si>
  <si>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</si>
  <si>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</si>
  <si>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</si>
  <si>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</si>
  <si>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</si>
  <si>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</si>
  <si>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</si>
  <si>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</si>
  <si>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</si>
  <si>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</si>
  <si>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</si>
  <si>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</si>
  <si>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</si>
  <si>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</si>
  <si>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</si>
  <si>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</si>
  <si>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</si>
  <si>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</si>
  <si>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Netzentgelte gesamt inklusive Messung und Abrechnung: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</si>
  <si>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</si>
  <si>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</si>
  <si>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</si>
  <si>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</si>
  <si>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</si>
  <si>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</si>
  <si>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</si>
  <si>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t>"Smart-Meter" (zusätzlich zum Zähler)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</si>
  <si>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</si>
  <si>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</si>
  <si>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</si>
  <si>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</si>
  <si>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</si>
  <si>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</si>
  <si>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</si>
  <si>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</si>
  <si>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</si>
  <si>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</si>
  <si>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</si>
  <si>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</si>
  <si>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</si>
  <si>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</si>
  <si>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</si>
  <si>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</si>
  <si>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</si>
  <si>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</si>
  <si>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Messung und Abrechnung und Zusatzgeräte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</si>
  <si>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</si>
  <si>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</si>
  <si>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</si>
  <si>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</si>
  <si>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</si>
  <si>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</si>
  <si>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</si>
  <si>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2x tägl.</t>
  </si>
  <si>
    <t>stündl.</t>
  </si>
  <si>
    <t>Berechnung der RLM Netzentgelte ab 01.01.2016</t>
  </si>
  <si>
    <t>Berechnung der SLP Netzentgelte ab 01.01.2016</t>
  </si>
  <si>
    <t>Sofern zusätzlich ein Messwertregistriergerät oder Mengenumwerter gewünscht wird, ermittlen Sie die Preise für Messung und Abrechnung gem. dem Tabellenblatt "Berechnung RLM".</t>
  </si>
  <si>
    <t>exkl. 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</si>
</sst>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#,##0.00\ &quot;€&quot;;\-#,##0.0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00\ _€_-;\-* #,##0.00000\ _€_-;_-* &quot;-&quot;?????\ _€_-;_-@_-"/>
    <numFmt numFmtId="166" formatCode="#,##0.00&quot; €/a&quot;"/>
    <numFmt numFmtId="167" formatCode="#,###\ &quot;kWh&quot;"/>
    <numFmt numFmtId="168" formatCode="#,###.0\ &quot;kWh/h&quot;"/>
    <numFmt numFmtId="169" formatCode="0.0000\ &quot;Ct/kWh&quot;"/>
    <numFmt numFmtId="170" formatCode="0.0000"/>
    <numFmt numFmtId="171" formatCode="#,###\ &quot;h&quot;"/>
    <numFmt numFmtId="172" formatCode="#,##0.00\ &quot;kWh/h/a&quot;"/>
    <numFmt numFmtId="173" formatCode="#,###\ &quot;kWh/h/a&quot;"/>
    <numFmt numFmtId="174" formatCode="0.000\ &quot;€/kW/h/a&quot;"/>
    <numFmt numFmtId="175" formatCode="#,##0.0000_ ;\-#,##0.0000\ "/>
    <numFmt numFmtId="176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43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43" fontId="3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6" fontId="3" fillId="0" borderId="0" xfId="0" applyNumberFormat="1" applyFont="1" applyProtection="1">
      <protection hidden="1"/>
    </xf>
    <xf numFmtId="166" fontId="3" fillId="0" borderId="2" xfId="0" applyNumberFormat="1" applyFont="1" applyBorder="1" applyProtection="1">
      <protection hidden="1"/>
    </xf>
    <xf numFmtId="166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6" fontId="4" fillId="0" borderId="0" xfId="0" applyNumberFormat="1" applyFont="1" applyBorder="1" applyProtection="1"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8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43" fontId="0" fillId="0" borderId="0" xfId="0" applyNumberFormat="1" applyAlignment="1" applyProtection="1">
      <alignment horizontal="right"/>
      <protection hidden="1"/>
    </xf>
    <xf numFmtId="169" fontId="3" fillId="0" borderId="0" xfId="0" applyNumberFormat="1" applyFont="1" applyBorder="1" applyAlignment="1" applyProtection="1">
      <alignment horizontal="right"/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7" fontId="4" fillId="0" borderId="0" xfId="0" applyNumberFormat="1" applyFont="1" applyBorder="1" applyAlignment="1" applyProtection="1">
      <alignment horizontal="right"/>
      <protection hidden="1"/>
    </xf>
    <xf numFmtId="43" fontId="0" fillId="0" borderId="0" xfId="0" applyNumberFormat="1" applyBorder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6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7" fontId="3" fillId="2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Fill="1" applyBorder="1" applyAlignment="1" applyProtection="1">
      <alignment horizontal="right"/>
      <protection hidden="1"/>
    </xf>
    <xf numFmtId="172" fontId="3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right"/>
      <protection locked="0" hidden="1"/>
    </xf>
    <xf numFmtId="169" fontId="3" fillId="0" borderId="1" xfId="0" applyNumberFormat="1" applyFont="1" applyBorder="1" applyProtection="1">
      <protection hidden="1"/>
    </xf>
    <xf numFmtId="169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5" fontId="3" fillId="0" borderId="0" xfId="0" applyNumberFormat="1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73" fontId="3" fillId="0" borderId="1" xfId="0" applyNumberFormat="1" applyFont="1" applyBorder="1" applyProtection="1">
      <protection hidden="1"/>
    </xf>
    <xf numFmtId="167" fontId="3" fillId="2" borderId="1" xfId="1" applyNumberFormat="1" applyFont="1" applyFill="1" applyBorder="1" applyAlignment="1" applyProtection="1">
      <alignment horizontal="center"/>
      <protection locked="0" hidden="1"/>
    </xf>
    <xf numFmtId="171" fontId="3" fillId="0" borderId="1" xfId="0" applyNumberFormat="1" applyFont="1" applyFill="1" applyBorder="1" applyAlignment="1" applyProtection="1">
      <alignment horizontal="center"/>
      <protection hidden="1"/>
    </xf>
    <xf numFmtId="173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4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166" fontId="3" fillId="0" borderId="0" xfId="0" applyNumberFormat="1" applyFont="1" applyFill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5" fontId="13" fillId="0" borderId="10" xfId="1" applyNumberFormat="1" applyFont="1" applyBorder="1" applyAlignment="1">
      <alignment vertical="center"/>
    </xf>
    <xf numFmtId="175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6" fontId="13" fillId="0" borderId="10" xfId="1" applyNumberFormat="1" applyFont="1" applyBorder="1" applyAlignment="1">
      <alignment horizontal="right" vertical="center"/>
    </xf>
    <xf numFmtId="176" fontId="13" fillId="0" borderId="13" xfId="1" applyNumberFormat="1" applyFont="1" applyBorder="1" applyAlignment="1">
      <alignment horizontal="right" vertical="center"/>
    </xf>
    <xf numFmtId="164" fontId="13" fillId="0" borderId="10" xfId="1" applyNumberFormat="1" applyFont="1" applyBorder="1" applyAlignment="1">
      <alignment horizontal="right" vertical="center"/>
    </xf>
    <xf numFmtId="170" fontId="13" fillId="0" borderId="10" xfId="1" applyNumberFormat="1" applyFont="1" applyBorder="1" applyAlignment="1">
      <alignment horizontal="right" vertical="center"/>
    </xf>
    <xf numFmtId="164" fontId="13" fillId="0" borderId="13" xfId="1" applyNumberFormat="1" applyFont="1" applyBorder="1" applyAlignment="1">
      <alignment horizontal="right" vertical="center"/>
    </xf>
    <xf numFmtId="170" fontId="13" fillId="0" borderId="13" xfId="1" applyNumberFormat="1" applyFont="1" applyBorder="1" applyAlignment="1">
      <alignment horizontal="right" vertical="center"/>
    </xf>
    <xf numFmtId="164" fontId="13" fillId="0" borderId="17" xfId="1" applyNumberFormat="1" applyFont="1" applyBorder="1" applyAlignment="1">
      <alignment horizontal="right" vertical="center"/>
    </xf>
    <xf numFmtId="170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Protection="1">
      <protection hidden="1"/>
    </xf>
    <xf numFmtId="7" fontId="4" fillId="4" borderId="1" xfId="2" applyNumberFormat="1" applyFont="1" applyFill="1" applyBorder="1" applyAlignment="1" applyProtection="1">
      <alignment horizontal="right"/>
      <protection hidden="1"/>
    </xf>
    <xf numFmtId="0" fontId="4" fillId="4" borderId="9" xfId="0" applyFont="1" applyFill="1" applyBorder="1" applyProtection="1">
      <protection hidden="1"/>
    </xf>
    <xf numFmtId="7" fontId="4" fillId="4" borderId="8" xfId="0" applyNumberFormat="1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protection hidden="1"/>
    </xf>
    <xf numFmtId="7" fontId="4" fillId="4" borderId="7" xfId="0" applyNumberFormat="1" applyFont="1" applyFill="1" applyBorder="1" applyAlignment="1" applyProtection="1">
      <protection hidden="1"/>
    </xf>
    <xf numFmtId="166" fontId="3" fillId="0" borderId="4" xfId="0" applyNumberFormat="1" applyFont="1" applyBorder="1" applyProtection="1">
      <protection hidden="1"/>
    </xf>
    <xf numFmtId="166" fontId="4" fillId="4" borderId="1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5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5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6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6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4" fontId="13" fillId="4" borderId="13" xfId="1" applyNumberFormat="1" applyFont="1" applyFill="1" applyBorder="1" applyAlignment="1">
      <alignment horizontal="right" vertical="center"/>
    </xf>
    <xf numFmtId="170" fontId="13" fillId="4" borderId="13" xfId="1" applyNumberFormat="1" applyFont="1" applyFill="1" applyBorder="1" applyAlignment="1">
      <alignment horizontal="right" vertical="center"/>
    </xf>
    <xf numFmtId="7" fontId="4" fillId="4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66"/>
  <sheetViews>
    <sheetView showGridLines="0" tabSelected="1" zoomScaleNormal="100" workbookViewId="0">
      <selection activeCell="C6" sqref="C6"/>
    </sheetView>
  </sheetViews>
  <sheetFormatPr baseColWidth="10" defaultRowHeight="12.75" x14ac:dyDescent="0.2"/>
  <cols>
    <col min="1" max="1" width="2.5703125" style="1" customWidth="1"/>
    <col min="2" max="2" width="55.140625" style="1" customWidth="1"/>
    <col min="3" max="3" width="19.28515625" style="1" bestFit="1" customWidth="1"/>
    <col min="4" max="4" width="8.140625" style="1" customWidth="1"/>
    <col min="5" max="5" width="11.5703125" style="1" customWidth="1"/>
    <col min="6" max="6" width="7.42578125" style="1" bestFit="1" customWidth="1"/>
    <col min="7" max="7" width="11.28515625" style="1" customWidth="1"/>
    <col min="8" max="8" width="7.42578125" style="1" customWidth="1"/>
    <col min="9" max="9" width="12.140625" style="1" bestFit="1" customWidth="1"/>
    <col min="10" max="10" width="7.42578125" style="1" bestFit="1" customWidth="1"/>
    <col min="11" max="11" width="6.7109375" style="1" customWidth="1"/>
    <col min="12" max="12" width="14.7109375" style="1" bestFit="1" customWidth="1"/>
    <col min="13" max="13" width="9.5703125" style="3" customWidth="1"/>
    <col min="14" max="14" width="5.140625" style="1" customWidth="1"/>
    <col min="15" max="16384" width="11.42578125" style="1"/>
  </cols>
  <sheetData>
    <row r="1" spans="1:12" ht="15.75" x14ac:dyDescent="0.25">
      <c r="B1" s="2" t="s">
        <v>112</v>
      </c>
    </row>
    <row r="2" spans="1:12" x14ac:dyDescent="0.2">
      <c r="B2" s="6" t="s">
        <v>76</v>
      </c>
    </row>
    <row r="3" spans="1:12" x14ac:dyDescent="0.2">
      <c r="B3" s="6" t="s">
        <v>115</v>
      </c>
    </row>
    <row r="4" spans="1:12" x14ac:dyDescent="0.2">
      <c r="B4" s="4"/>
      <c r="C4" s="66" t="s">
        <v>12</v>
      </c>
    </row>
    <row r="5" spans="1:12" ht="5.25" customHeight="1" x14ac:dyDescent="0.2"/>
    <row r="6" spans="1:12" x14ac:dyDescent="0.2">
      <c r="B6" s="5" t="s">
        <v>0</v>
      </c>
      <c r="C6" s="63"/>
      <c r="D6" s="19"/>
      <c r="E6" s="6"/>
      <c r="F6" s="6"/>
      <c r="G6" s="6"/>
      <c r="H6" s="6"/>
      <c r="I6" s="6"/>
      <c r="J6" s="6"/>
      <c r="K6" s="6"/>
      <c r="L6" s="6"/>
    </row>
    <row r="7" spans="1:12" ht="3.75" customHeight="1" x14ac:dyDescent="0.2">
      <c r="B7" s="6"/>
      <c r="C7" s="7"/>
      <c r="D7" s="12"/>
      <c r="E7" s="6"/>
      <c r="F7" s="6"/>
      <c r="G7" s="6"/>
      <c r="H7" s="6"/>
      <c r="I7" s="6"/>
      <c r="J7" s="6"/>
      <c r="K7" s="6"/>
      <c r="L7" s="6"/>
    </row>
    <row r="8" spans="1:12" x14ac:dyDescent="0.2">
      <c r="B8" s="5" t="s">
        <v>1</v>
      </c>
      <c r="C8" s="65"/>
      <c r="D8" s="19"/>
      <c r="E8" s="6"/>
      <c r="F8" s="12"/>
      <c r="G8" s="12"/>
      <c r="H8" s="12"/>
      <c r="I8" s="6"/>
      <c r="J8" s="6"/>
      <c r="K8" s="6"/>
      <c r="L8" s="6"/>
    </row>
    <row r="9" spans="1:12" ht="3.75" customHeight="1" x14ac:dyDescent="0.2">
      <c r="B9" s="6"/>
      <c r="C9" s="7"/>
      <c r="D9" s="12"/>
      <c r="E9" s="6"/>
      <c r="F9" s="12"/>
      <c r="G9" s="12"/>
      <c r="H9" s="12"/>
      <c r="I9" s="6"/>
      <c r="J9" s="6"/>
      <c r="K9" s="6"/>
      <c r="L9" s="6"/>
    </row>
    <row r="10" spans="1:12" x14ac:dyDescent="0.2">
      <c r="A10" s="8"/>
      <c r="B10" s="13" t="s">
        <v>15</v>
      </c>
      <c r="C10" s="64" t="str">
        <f>IF(Leistung="","",IF(Arbeit/Leistung&gt;8760,"Unplausibler Wert",IF(Leistung&gt;0,Arbeit/Leistung,"")))</f>
        <v/>
      </c>
      <c r="D10" s="16"/>
      <c r="E10" s="10"/>
      <c r="F10" s="11"/>
      <c r="G10" s="11"/>
      <c r="H10" s="11"/>
      <c r="I10" s="10"/>
      <c r="J10" s="6"/>
      <c r="K10" s="6"/>
      <c r="L10" s="6"/>
    </row>
    <row r="11" spans="1:12" x14ac:dyDescent="0.2">
      <c r="A11" s="8"/>
      <c r="B11" s="14"/>
      <c r="C11" s="34"/>
      <c r="D11" s="16"/>
      <c r="E11" s="10"/>
      <c r="F11" s="11"/>
      <c r="G11" s="11"/>
      <c r="H11" s="11"/>
      <c r="I11" s="10"/>
      <c r="J11" s="6"/>
      <c r="K11" s="6"/>
      <c r="L11" s="6"/>
    </row>
    <row r="12" spans="1:12" x14ac:dyDescent="0.2">
      <c r="A12" s="8"/>
      <c r="B12" s="4" t="s">
        <v>93</v>
      </c>
      <c r="C12" s="15"/>
      <c r="D12" s="16"/>
      <c r="E12" s="10"/>
      <c r="F12" s="14"/>
      <c r="G12" s="14"/>
      <c r="H12" s="14"/>
      <c r="I12" s="14"/>
      <c r="J12" s="6"/>
      <c r="K12" s="6"/>
      <c r="L12" s="6"/>
    </row>
    <row r="13" spans="1:12" ht="5.25" customHeight="1" x14ac:dyDescent="0.2">
      <c r="B13" s="6"/>
      <c r="C13" s="17"/>
      <c r="D13" s="12"/>
      <c r="E13" s="6"/>
      <c r="F13" s="6"/>
      <c r="G13" s="6"/>
      <c r="H13" s="6"/>
      <c r="I13" s="12"/>
      <c r="J13" s="6"/>
      <c r="K13" s="6"/>
      <c r="L13" s="6"/>
    </row>
    <row r="14" spans="1:12" ht="14.25" x14ac:dyDescent="0.25">
      <c r="B14" s="5" t="s">
        <v>84</v>
      </c>
      <c r="C14" s="18">
        <f>+VLOOKUP(Arbeit,Preisblatt!B7:F14,3,1)</f>
        <v>0</v>
      </c>
      <c r="D14" s="19"/>
      <c r="F14" s="59"/>
      <c r="G14" s="59"/>
      <c r="H14" s="59"/>
      <c r="I14" s="19"/>
      <c r="J14" s="6"/>
      <c r="K14" s="6"/>
    </row>
    <row r="15" spans="1:12" ht="3.75" customHeight="1" x14ac:dyDescent="0.2">
      <c r="B15" s="6"/>
      <c r="C15" s="20"/>
      <c r="D15" s="12"/>
      <c r="E15" s="6"/>
      <c r="F15" s="45"/>
      <c r="G15" s="45"/>
      <c r="H15" s="45"/>
      <c r="I15" s="12"/>
      <c r="J15" s="6"/>
      <c r="K15" s="6"/>
      <c r="L15" s="6"/>
    </row>
    <row r="16" spans="1:12" ht="14.25" x14ac:dyDescent="0.25">
      <c r="B16" s="5" t="s">
        <v>85</v>
      </c>
      <c r="C16" s="61">
        <f>+VLOOKUP(Arbeit,Preisblatt!B7:F14,4,1)</f>
        <v>0</v>
      </c>
      <c r="D16" s="19"/>
      <c r="F16" s="59"/>
      <c r="G16" s="59"/>
      <c r="H16" s="59"/>
      <c r="I16" s="19"/>
      <c r="J16" s="6"/>
      <c r="K16" s="6"/>
    </row>
    <row r="17" spans="2:12" ht="3.75" customHeight="1" x14ac:dyDescent="0.2">
      <c r="B17" s="6"/>
      <c r="C17" s="20"/>
      <c r="D17" s="12"/>
      <c r="E17" s="6"/>
      <c r="F17" s="45"/>
      <c r="G17" s="45"/>
      <c r="H17" s="45"/>
      <c r="I17" s="12"/>
      <c r="J17" s="6"/>
      <c r="K17" s="6"/>
      <c r="L17" s="6"/>
    </row>
    <row r="18" spans="2:12" x14ac:dyDescent="0.2">
      <c r="B18" s="5" t="s">
        <v>36</v>
      </c>
      <c r="C18" s="57">
        <f>IF(Arbeit="",0,+VLOOKUP(Arbeit,Preisblatt!B7:F14,5,1))</f>
        <v>0</v>
      </c>
      <c r="D18" s="19"/>
      <c r="F18" s="59"/>
      <c r="G18" s="59"/>
      <c r="H18" s="59"/>
      <c r="I18" s="19"/>
      <c r="J18" s="6"/>
      <c r="K18" s="6"/>
    </row>
    <row r="19" spans="2:12" ht="3.75" customHeight="1" x14ac:dyDescent="0.2">
      <c r="B19" s="6"/>
      <c r="C19" s="20"/>
      <c r="D19" s="12"/>
      <c r="E19" s="6"/>
      <c r="F19" s="45"/>
      <c r="G19" s="45"/>
      <c r="H19" s="45"/>
      <c r="I19" s="12"/>
      <c r="J19" s="6"/>
      <c r="K19" s="6"/>
      <c r="L19" s="6"/>
    </row>
    <row r="20" spans="2:12" x14ac:dyDescent="0.2">
      <c r="B20" s="5" t="s">
        <v>35</v>
      </c>
      <c r="C20" s="18">
        <f>+C18/100*(C6-C16)</f>
        <v>0</v>
      </c>
      <c r="D20" s="19"/>
      <c r="F20" s="59"/>
      <c r="G20" s="59"/>
      <c r="H20" s="59"/>
      <c r="I20" s="19"/>
      <c r="J20" s="6"/>
      <c r="K20" s="6"/>
    </row>
    <row r="21" spans="2:12" ht="3.75" customHeight="1" x14ac:dyDescent="0.2">
      <c r="B21" s="6"/>
      <c r="C21" s="20"/>
      <c r="D21" s="12"/>
      <c r="E21" s="6"/>
      <c r="F21" s="45"/>
      <c r="G21" s="45"/>
      <c r="H21" s="45"/>
      <c r="I21" s="12"/>
      <c r="J21" s="6"/>
      <c r="K21" s="6"/>
      <c r="L21" s="6"/>
    </row>
    <row r="22" spans="2:12" x14ac:dyDescent="0.2">
      <c r="B22" s="124" t="s">
        <v>37</v>
      </c>
      <c r="C22" s="125">
        <f>C20+C14</f>
        <v>0</v>
      </c>
      <c r="D22" s="19"/>
      <c r="F22" s="59"/>
      <c r="G22" s="59"/>
      <c r="H22" s="59"/>
      <c r="I22" s="19"/>
      <c r="J22" s="6"/>
      <c r="K22" s="6"/>
    </row>
    <row r="23" spans="2:12" x14ac:dyDescent="0.2">
      <c r="B23" s="6"/>
      <c r="C23" s="20"/>
      <c r="D23" s="12"/>
      <c r="E23" s="6"/>
      <c r="F23" s="45"/>
      <c r="G23" s="45"/>
      <c r="H23" s="45"/>
      <c r="I23" s="12"/>
      <c r="J23" s="6"/>
      <c r="K23" s="6"/>
      <c r="L23" s="6"/>
    </row>
    <row r="24" spans="2:12" ht="14.25" x14ac:dyDescent="0.25">
      <c r="B24" s="5" t="s">
        <v>86</v>
      </c>
      <c r="C24" s="18">
        <f>+VLOOKUP(bm,Preisblatt!B21:F30,3,1)</f>
        <v>0</v>
      </c>
      <c r="D24" s="19"/>
      <c r="F24" s="59"/>
      <c r="G24" s="59"/>
      <c r="H24" s="59"/>
      <c r="I24" s="19"/>
      <c r="J24" s="6"/>
      <c r="K24" s="6"/>
    </row>
    <row r="25" spans="2:12" ht="3.75" customHeight="1" x14ac:dyDescent="0.2">
      <c r="B25" s="6"/>
      <c r="C25" s="20"/>
      <c r="D25" s="12"/>
      <c r="E25" s="6"/>
      <c r="F25" s="45"/>
      <c r="G25" s="45"/>
      <c r="H25" s="45"/>
      <c r="I25" s="12"/>
      <c r="J25" s="6"/>
      <c r="K25" s="6"/>
      <c r="L25" s="6"/>
    </row>
    <row r="26" spans="2:12" ht="14.25" x14ac:dyDescent="0.25">
      <c r="B26" s="5" t="s">
        <v>87</v>
      </c>
      <c r="C26" s="62">
        <f>+VLOOKUP(bm,Preisblatt!B21:F30,4,1)</f>
        <v>0</v>
      </c>
      <c r="D26" s="19"/>
      <c r="F26" s="59"/>
      <c r="G26" s="59"/>
      <c r="H26" s="59"/>
      <c r="I26" s="19"/>
      <c r="J26" s="6"/>
      <c r="K26" s="6"/>
    </row>
    <row r="27" spans="2:12" ht="3.75" customHeight="1" x14ac:dyDescent="0.2">
      <c r="B27" s="6"/>
      <c r="C27" s="20"/>
      <c r="D27" s="12"/>
      <c r="E27" s="6"/>
      <c r="F27" s="45"/>
      <c r="G27" s="45"/>
      <c r="H27" s="45"/>
      <c r="I27" s="12"/>
      <c r="J27" s="6"/>
      <c r="K27" s="6"/>
      <c r="L27" s="6"/>
    </row>
    <row r="28" spans="2:12" x14ac:dyDescent="0.2">
      <c r="B28" s="5" t="s">
        <v>38</v>
      </c>
      <c r="C28" s="72">
        <f>IF(Leistung=0,0,+VLOOKUP(bm,Preisblatt!B21:F30,5,1))</f>
        <v>0</v>
      </c>
      <c r="D28" s="19"/>
      <c r="F28" s="59"/>
      <c r="G28" s="59"/>
      <c r="H28" s="59"/>
      <c r="I28" s="19"/>
      <c r="J28" s="6"/>
      <c r="K28" s="6"/>
    </row>
    <row r="29" spans="2:12" ht="3.75" customHeight="1" x14ac:dyDescent="0.2">
      <c r="B29" s="6"/>
      <c r="C29" s="20"/>
      <c r="D29" s="12"/>
      <c r="E29" s="6"/>
      <c r="F29" s="45"/>
      <c r="G29" s="45"/>
      <c r="H29" s="45"/>
      <c r="I29" s="12"/>
      <c r="J29" s="6"/>
      <c r="K29" s="6"/>
      <c r="L29" s="6"/>
    </row>
    <row r="30" spans="2:12" x14ac:dyDescent="0.2">
      <c r="B30" s="5" t="s">
        <v>39</v>
      </c>
      <c r="C30" s="18">
        <f>+C28*(C8-C26)</f>
        <v>0</v>
      </c>
      <c r="D30" s="19"/>
      <c r="F30" s="59"/>
      <c r="G30" s="59"/>
      <c r="H30" s="59"/>
      <c r="I30" s="19"/>
      <c r="J30" s="6"/>
      <c r="K30" s="6"/>
    </row>
    <row r="31" spans="2:12" ht="3.75" customHeight="1" x14ac:dyDescent="0.2">
      <c r="B31" s="6"/>
      <c r="C31" s="20"/>
      <c r="D31" s="12"/>
      <c r="E31" s="6"/>
      <c r="F31" s="45"/>
      <c r="G31" s="45"/>
      <c r="H31" s="45"/>
      <c r="I31" s="12"/>
      <c r="J31" s="6"/>
      <c r="K31" s="6"/>
      <c r="L31" s="6"/>
    </row>
    <row r="32" spans="2:12" x14ac:dyDescent="0.2">
      <c r="B32" s="124" t="s">
        <v>40</v>
      </c>
      <c r="C32" s="125">
        <f>C30+C24</f>
        <v>0</v>
      </c>
      <c r="D32" s="19"/>
      <c r="F32" s="59"/>
      <c r="G32" s="59"/>
      <c r="H32" s="59"/>
      <c r="I32" s="19"/>
      <c r="J32" s="6"/>
      <c r="K32" s="6"/>
    </row>
    <row r="33" spans="2:17" ht="13.5" thickBot="1" x14ac:dyDescent="0.25">
      <c r="B33" s="6"/>
      <c r="C33" s="20"/>
      <c r="D33" s="6"/>
      <c r="E33" s="6"/>
      <c r="F33" s="45"/>
      <c r="G33" s="45"/>
      <c r="H33" s="45"/>
      <c r="I33" s="12"/>
      <c r="J33" s="6"/>
      <c r="K33" s="6"/>
      <c r="L33" s="6"/>
    </row>
    <row r="34" spans="2:17" ht="13.5" thickBot="1" x14ac:dyDescent="0.25">
      <c r="B34" s="128" t="s">
        <v>94</v>
      </c>
      <c r="C34" s="129">
        <f>C32+C22</f>
        <v>0</v>
      </c>
      <c r="D34" s="50"/>
      <c r="E34" s="4"/>
      <c r="F34" s="28"/>
      <c r="G34" s="28"/>
      <c r="H34" s="28"/>
      <c r="I34" s="23"/>
      <c r="J34" s="6"/>
      <c r="K34" s="6"/>
      <c r="L34" s="6"/>
    </row>
    <row r="35" spans="2:17" x14ac:dyDescent="0.2">
      <c r="B35" s="6"/>
      <c r="C35" s="22"/>
      <c r="D35" s="3"/>
      <c r="F35" s="3"/>
      <c r="G35" s="3"/>
      <c r="H35" s="3"/>
      <c r="I35" s="12"/>
      <c r="J35" s="6"/>
      <c r="K35" s="6"/>
      <c r="L35" s="6"/>
    </row>
    <row r="36" spans="2:17" x14ac:dyDescent="0.2">
      <c r="B36" s="5" t="s">
        <v>55</v>
      </c>
      <c r="C36" s="57" t="str">
        <f>IF(Arbeit&gt;0,C34/Arbeit*100,"")</f>
        <v/>
      </c>
      <c r="D36" s="19"/>
      <c r="E36" s="6"/>
      <c r="F36" s="60"/>
      <c r="G36" s="60"/>
      <c r="H36" s="60"/>
      <c r="I36" s="12"/>
      <c r="J36" s="6"/>
      <c r="K36" s="6"/>
      <c r="L36" s="6"/>
    </row>
    <row r="37" spans="2:17" x14ac:dyDescent="0.2">
      <c r="B37" s="12"/>
      <c r="C37" s="11"/>
      <c r="D37" s="19"/>
      <c r="E37" s="6"/>
      <c r="F37" s="6"/>
      <c r="G37" s="6"/>
      <c r="H37" s="6"/>
      <c r="I37" s="12"/>
      <c r="J37" s="6"/>
      <c r="K37" s="6"/>
      <c r="L37" s="6"/>
    </row>
    <row r="38" spans="2:17" x14ac:dyDescent="0.2">
      <c r="E38" s="6"/>
      <c r="F38" s="6"/>
      <c r="G38" s="6"/>
      <c r="H38" s="6"/>
      <c r="I38" s="12"/>
      <c r="J38" s="6"/>
      <c r="K38" s="6"/>
      <c r="L38" s="6"/>
    </row>
    <row r="39" spans="2:17" x14ac:dyDescent="0.2">
      <c r="B39" s="4" t="s">
        <v>6</v>
      </c>
      <c r="C39" s="68" t="s">
        <v>28</v>
      </c>
      <c r="D39" s="17" t="s">
        <v>10</v>
      </c>
      <c r="E39" s="68" t="s">
        <v>29</v>
      </c>
      <c r="F39" s="17" t="s">
        <v>10</v>
      </c>
      <c r="G39" s="68" t="s">
        <v>29</v>
      </c>
      <c r="H39" s="17" t="s">
        <v>10</v>
      </c>
      <c r="I39" s="68" t="s">
        <v>30</v>
      </c>
      <c r="J39" s="17" t="s">
        <v>10</v>
      </c>
      <c r="K39" s="6"/>
      <c r="L39" s="6"/>
      <c r="Q39" s="3"/>
    </row>
    <row r="40" spans="2:17" x14ac:dyDescent="0.2">
      <c r="B40" s="6"/>
      <c r="C40" s="26"/>
      <c r="D40" s="6"/>
      <c r="E40" s="68" t="s">
        <v>110</v>
      </c>
      <c r="F40" s="6"/>
      <c r="G40" s="68" t="s">
        <v>111</v>
      </c>
      <c r="H40" s="6"/>
      <c r="I40" s="26"/>
      <c r="J40" s="6"/>
      <c r="K40" s="6"/>
      <c r="L40" s="6"/>
      <c r="M40" s="1"/>
      <c r="Q40" s="3"/>
    </row>
    <row r="41" spans="2:17" x14ac:dyDescent="0.2">
      <c r="B41" s="6" t="s">
        <v>103</v>
      </c>
      <c r="C41" s="49">
        <v>34.5</v>
      </c>
      <c r="D41" s="51"/>
      <c r="E41" s="49">
        <v>312</v>
      </c>
      <c r="F41" s="51"/>
      <c r="G41" s="49">
        <v>421</v>
      </c>
      <c r="H41" s="164"/>
      <c r="I41" s="49">
        <v>129.47999999999999</v>
      </c>
      <c r="J41" s="51"/>
      <c r="K41" s="6"/>
      <c r="L41" s="30">
        <f>(IF(D41&lt;&gt;"",C41,0)+(IF(F41&lt;&gt;0,E41))+IF(J41&lt;&gt;0,I41))+IF(H41&lt;&gt;"",G41,0)</f>
        <v>0</v>
      </c>
      <c r="M41" s="46"/>
      <c r="N41" s="46"/>
      <c r="O41" s="46"/>
      <c r="P41" s="46"/>
      <c r="Q41" s="47"/>
    </row>
    <row r="42" spans="2:17" x14ac:dyDescent="0.2">
      <c r="B42" s="6" t="s">
        <v>104</v>
      </c>
      <c r="C42" s="49">
        <v>196.4</v>
      </c>
      <c r="D42" s="51"/>
      <c r="E42" s="49">
        <v>312</v>
      </c>
      <c r="F42" s="164"/>
      <c r="G42" s="49">
        <v>421</v>
      </c>
      <c r="H42" s="164"/>
      <c r="I42" s="49">
        <v>129.47999999999999</v>
      </c>
      <c r="J42" s="51"/>
      <c r="K42" s="6"/>
      <c r="L42" s="31">
        <f t="shared" ref="L42:L45" si="0">(IF(D42&lt;&gt;"",C42,0)+(IF(F42&lt;&gt;0,E42))+IF(J42&lt;&gt;0,I42))+IF(H42&lt;&gt;"",G42,0)</f>
        <v>0</v>
      </c>
      <c r="M42" s="46"/>
      <c r="N42" s="46"/>
      <c r="O42" s="46"/>
      <c r="Q42" s="3"/>
    </row>
    <row r="43" spans="2:17" x14ac:dyDescent="0.2">
      <c r="B43" s="6" t="s">
        <v>105</v>
      </c>
      <c r="C43" s="49">
        <v>620</v>
      </c>
      <c r="D43" s="51"/>
      <c r="E43" s="49">
        <v>312</v>
      </c>
      <c r="F43" s="51"/>
      <c r="G43" s="49">
        <v>421</v>
      </c>
      <c r="H43" s="164"/>
      <c r="I43" s="49">
        <v>129.47999999999999</v>
      </c>
      <c r="J43" s="51"/>
      <c r="K43" s="6"/>
      <c r="L43" s="31">
        <f t="shared" si="0"/>
        <v>0</v>
      </c>
      <c r="M43" s="46"/>
      <c r="N43" s="46"/>
      <c r="O43" s="46"/>
      <c r="Q43" s="3"/>
    </row>
    <row r="44" spans="2:17" x14ac:dyDescent="0.2">
      <c r="B44" s="48" t="s">
        <v>106</v>
      </c>
      <c r="C44" s="49">
        <v>710</v>
      </c>
      <c r="D44" s="52"/>
      <c r="E44" s="49">
        <v>312</v>
      </c>
      <c r="F44" s="52"/>
      <c r="G44" s="49">
        <v>421</v>
      </c>
      <c r="H44" s="52"/>
      <c r="I44" s="49">
        <v>129.47999999999999</v>
      </c>
      <c r="J44" s="52"/>
      <c r="K44" s="6"/>
      <c r="L44" s="31">
        <f t="shared" si="0"/>
        <v>0</v>
      </c>
      <c r="M44" s="46"/>
      <c r="N44" s="46"/>
      <c r="O44" s="46"/>
      <c r="Q44" s="3"/>
    </row>
    <row r="45" spans="2:17" x14ac:dyDescent="0.2">
      <c r="B45" s="48" t="s">
        <v>107</v>
      </c>
      <c r="C45" s="49">
        <v>790</v>
      </c>
      <c r="D45" s="52"/>
      <c r="E45" s="49">
        <v>312</v>
      </c>
      <c r="F45" s="52"/>
      <c r="G45" s="49">
        <v>421</v>
      </c>
      <c r="H45" s="52"/>
      <c r="I45" s="49">
        <v>129.47999999999999</v>
      </c>
      <c r="J45" s="52"/>
      <c r="K45" s="6"/>
      <c r="L45" s="31">
        <f t="shared" si="0"/>
        <v>0</v>
      </c>
      <c r="M45" s="46"/>
      <c r="N45" s="46"/>
      <c r="O45" s="46"/>
      <c r="Q45" s="3"/>
    </row>
    <row r="46" spans="2:17" ht="12.75" customHeight="1" x14ac:dyDescent="0.2">
      <c r="B46" s="6"/>
      <c r="C46" s="29"/>
      <c r="D46" s="29"/>
      <c r="E46" s="29"/>
      <c r="G46" s="68"/>
      <c r="H46" s="17"/>
      <c r="L46" s="131">
        <f>SUM(L41:L45)</f>
        <v>0</v>
      </c>
      <c r="M46" s="1"/>
      <c r="Q46" s="3"/>
    </row>
    <row r="47" spans="2:17" x14ac:dyDescent="0.2">
      <c r="B47" s="32" t="s">
        <v>77</v>
      </c>
      <c r="C47" s="6"/>
      <c r="D47" s="6"/>
      <c r="E47" s="6"/>
      <c r="F47" s="6"/>
      <c r="G47" s="6"/>
      <c r="H47" s="6"/>
      <c r="I47" s="6"/>
      <c r="J47" s="6"/>
      <c r="M47" s="1"/>
      <c r="Q47" s="3"/>
    </row>
    <row r="48" spans="2:17" x14ac:dyDescent="0.2">
      <c r="B48" s="6" t="s">
        <v>79</v>
      </c>
      <c r="C48" s="29">
        <v>382.5</v>
      </c>
      <c r="D48" s="51"/>
      <c r="L48" s="30">
        <f>IF(D48&lt;&gt;"",C48,0)</f>
        <v>0</v>
      </c>
    </row>
    <row r="49" spans="1:12" x14ac:dyDescent="0.2">
      <c r="B49" s="6" t="s">
        <v>80</v>
      </c>
      <c r="C49" s="29">
        <v>585</v>
      </c>
      <c r="D49" s="51"/>
      <c r="L49" s="31">
        <f>IF(D49&lt;&gt;"",C49,0)</f>
        <v>0</v>
      </c>
    </row>
    <row r="50" spans="1:12" x14ac:dyDescent="0.2">
      <c r="B50" s="6" t="s">
        <v>78</v>
      </c>
      <c r="C50" s="29">
        <v>967.5</v>
      </c>
      <c r="D50" s="51"/>
      <c r="L50" s="130">
        <f>IF(D50&lt;&gt;"",C50,0)</f>
        <v>0</v>
      </c>
    </row>
    <row r="51" spans="1:12" x14ac:dyDescent="0.2">
      <c r="C51" s="6"/>
      <c r="D51" s="6"/>
      <c r="F51" s="32"/>
      <c r="G51" s="32"/>
      <c r="H51" s="32"/>
      <c r="L51" s="132">
        <f>SUM(L48:L50)</f>
        <v>0</v>
      </c>
    </row>
    <row r="52" spans="1:12" x14ac:dyDescent="0.2">
      <c r="A52" s="6"/>
      <c r="B52" s="6"/>
      <c r="C52" s="6"/>
      <c r="D52" s="6"/>
      <c r="E52" s="6"/>
      <c r="F52" s="6"/>
      <c r="G52" s="6"/>
      <c r="H52" s="6"/>
    </row>
    <row r="53" spans="1:12" ht="15" x14ac:dyDescent="0.25">
      <c r="B53" s="165" t="s">
        <v>75</v>
      </c>
      <c r="C53" s="165"/>
      <c r="D53" s="165"/>
      <c r="E53" s="165"/>
      <c r="F53" s="165"/>
      <c r="G53" s="165"/>
      <c r="H53" s="165"/>
      <c r="I53" s="165"/>
      <c r="J53" s="3"/>
    </row>
    <row r="54" spans="1:12" ht="6" customHeight="1" x14ac:dyDescent="0.2">
      <c r="B54" s="6"/>
      <c r="C54" s="17"/>
      <c r="D54" s="6"/>
      <c r="J54" s="3"/>
    </row>
    <row r="55" spans="1:12" x14ac:dyDescent="0.2">
      <c r="B55" s="5" t="s">
        <v>11</v>
      </c>
      <c r="C55" s="38">
        <f>C22</f>
        <v>0</v>
      </c>
      <c r="D55" s="19"/>
      <c r="F55" s="3"/>
      <c r="G55" s="3"/>
      <c r="H55" s="3"/>
      <c r="I55" s="41"/>
      <c r="J55" s="19"/>
    </row>
    <row r="56" spans="1:12" ht="4.5" customHeight="1" x14ac:dyDescent="0.2">
      <c r="B56" s="162"/>
      <c r="C56" s="163"/>
      <c r="D56" s="12"/>
      <c r="F56" s="3"/>
      <c r="G56" s="3"/>
      <c r="H56" s="3"/>
      <c r="I56" s="42"/>
      <c r="J56" s="12"/>
    </row>
    <row r="57" spans="1:12" x14ac:dyDescent="0.2">
      <c r="B57" s="5" t="s">
        <v>17</v>
      </c>
      <c r="C57" s="38">
        <f>C32</f>
        <v>0</v>
      </c>
      <c r="D57" s="19"/>
      <c r="F57" s="3"/>
      <c r="G57" s="3"/>
      <c r="H57" s="3"/>
      <c r="I57" s="41"/>
      <c r="J57" s="19"/>
    </row>
    <row r="58" spans="1:12" ht="4.5" customHeight="1" x14ac:dyDescent="0.2">
      <c r="C58" s="39"/>
      <c r="D58" s="12"/>
      <c r="F58" s="3"/>
      <c r="G58" s="3"/>
      <c r="H58" s="3"/>
      <c r="I58" s="42"/>
      <c r="J58" s="12"/>
    </row>
    <row r="59" spans="1:12" x14ac:dyDescent="0.2">
      <c r="B59" s="124" t="s">
        <v>94</v>
      </c>
      <c r="C59" s="159">
        <f>C34</f>
        <v>0</v>
      </c>
      <c r="D59" s="23"/>
      <c r="F59" s="25"/>
      <c r="G59" s="25"/>
      <c r="H59" s="25"/>
      <c r="I59" s="43"/>
      <c r="J59" s="23"/>
    </row>
    <row r="60" spans="1:12" ht="4.5" customHeight="1" x14ac:dyDescent="0.2">
      <c r="C60" s="40"/>
      <c r="D60" s="3"/>
      <c r="F60" s="3"/>
      <c r="G60" s="3"/>
      <c r="H60" s="3"/>
      <c r="I60" s="44"/>
      <c r="J60" s="3"/>
    </row>
    <row r="61" spans="1:12" x14ac:dyDescent="0.2">
      <c r="B61" s="5" t="s">
        <v>102</v>
      </c>
      <c r="C61" s="38">
        <f>L46+L51</f>
        <v>0</v>
      </c>
      <c r="D61" s="19"/>
      <c r="F61" s="12"/>
      <c r="G61" s="12"/>
      <c r="H61" s="12"/>
      <c r="I61" s="43"/>
      <c r="J61" s="19"/>
    </row>
    <row r="62" spans="1:12" ht="5.25" customHeight="1" thickBot="1" x14ac:dyDescent="0.25">
      <c r="B62" s="6"/>
      <c r="C62" s="21"/>
      <c r="D62" s="12"/>
      <c r="F62" s="12"/>
      <c r="G62" s="12"/>
      <c r="H62" s="12"/>
      <c r="I62" s="45"/>
      <c r="J62" s="12"/>
    </row>
    <row r="63" spans="1:12" ht="13.5" thickBot="1" x14ac:dyDescent="0.25">
      <c r="B63" s="126" t="s">
        <v>7</v>
      </c>
      <c r="C63" s="127">
        <f>C59+C61</f>
        <v>0</v>
      </c>
      <c r="D63" s="23"/>
      <c r="F63" s="25"/>
      <c r="G63" s="25"/>
      <c r="H63" s="25"/>
      <c r="I63" s="43"/>
      <c r="J63" s="23"/>
    </row>
    <row r="64" spans="1:12" x14ac:dyDescent="0.2">
      <c r="J64" s="3"/>
    </row>
    <row r="65" spans="2:3" x14ac:dyDescent="0.2">
      <c r="B65" s="67" t="s">
        <v>81</v>
      </c>
      <c r="C65" s="6"/>
    </row>
    <row r="66" spans="2:3" x14ac:dyDescent="0.2">
      <c r="B66" s="6" t="s">
        <v>82</v>
      </c>
      <c r="C66" s="71">
        <f>IF(Arbeit&lt;5000000,Arbeit*0.03/100,0)</f>
        <v>0</v>
      </c>
    </row>
  </sheetData>
  <sheetProtection algorithmName="SHA-1" hashValue="Y40ek8SS8JAEmliKLqt+tTAXDAw=" saltValue="o6dDwR2I0wkdySAOpWuOYw==" spinCount="100000" sheet="1" objects="1" scenarios="1" selectLockedCells="1"/>
  <mergeCells count="1">
    <mergeCell ref="B53:I53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6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O50"/>
  <sheetViews>
    <sheetView showGridLines="0" zoomScaleNormal="100" workbookViewId="0">
      <selection activeCell="C6" sqref="C6"/>
    </sheetView>
  </sheetViews>
  <sheetFormatPr baseColWidth="10" defaultRowHeight="12.75" x14ac:dyDescent="0.2"/>
  <cols>
    <col min="1" max="1" width="2.5703125" style="1" customWidth="1"/>
    <col min="2" max="2" width="53.140625" style="1" bestFit="1" customWidth="1"/>
    <col min="3" max="3" width="20.42578125" style="1" customWidth="1"/>
    <col min="4" max="4" width="7.28515625" style="1" customWidth="1"/>
    <col min="5" max="5" width="10.42578125" style="1" customWidth="1"/>
    <col min="6" max="6" width="7.42578125" style="1" bestFit="1" customWidth="1"/>
    <col min="7" max="7" width="13.28515625" style="1" customWidth="1"/>
    <col min="8" max="8" width="7.42578125" style="1" bestFit="1" customWidth="1"/>
    <col min="9" max="9" width="5.42578125" style="1" customWidth="1"/>
    <col min="10" max="10" width="12.85546875" style="1" customWidth="1"/>
    <col min="11" max="11" width="5" style="3" bestFit="1" customWidth="1"/>
    <col min="12" max="12" width="4" style="1" bestFit="1" customWidth="1"/>
    <col min="13" max="13" width="3" style="1" bestFit="1" customWidth="1"/>
    <col min="14" max="16384" width="11.42578125" style="1"/>
  </cols>
  <sheetData>
    <row r="1" spans="1:10" ht="15.75" x14ac:dyDescent="0.25">
      <c r="B1" s="2" t="s">
        <v>113</v>
      </c>
    </row>
    <row r="2" spans="1:10" x14ac:dyDescent="0.2">
      <c r="B2" s="6" t="s">
        <v>76</v>
      </c>
    </row>
    <row r="3" spans="1:10" x14ac:dyDescent="0.2">
      <c r="B3" s="6" t="s">
        <v>115</v>
      </c>
    </row>
    <row r="4" spans="1:10" x14ac:dyDescent="0.2">
      <c r="B4" s="4"/>
      <c r="C4" s="66" t="s">
        <v>12</v>
      </c>
    </row>
    <row r="5" spans="1:10" ht="5.25" customHeight="1" x14ac:dyDescent="0.2"/>
    <row r="6" spans="1:10" x14ac:dyDescent="0.2">
      <c r="B6" s="5" t="s">
        <v>0</v>
      </c>
      <c r="C6" s="53"/>
      <c r="D6" s="19"/>
      <c r="E6" s="6"/>
      <c r="F6" s="6"/>
      <c r="G6" s="6"/>
      <c r="H6" s="6"/>
      <c r="I6" s="6"/>
      <c r="J6" s="6"/>
    </row>
    <row r="7" spans="1:10" ht="3.75" customHeight="1" x14ac:dyDescent="0.2">
      <c r="B7" s="6"/>
      <c r="C7" s="7"/>
      <c r="D7" s="6"/>
      <c r="E7" s="6"/>
      <c r="F7" s="6"/>
      <c r="G7" s="6"/>
      <c r="H7" s="6"/>
      <c r="I7" s="6"/>
      <c r="J7" s="6"/>
    </row>
    <row r="8" spans="1:10" x14ac:dyDescent="0.2">
      <c r="A8" s="8"/>
      <c r="B8" s="9" t="s">
        <v>13</v>
      </c>
      <c r="C8" s="54">
        <v>2000</v>
      </c>
      <c r="D8" s="16"/>
      <c r="E8" s="10"/>
      <c r="F8" s="11"/>
      <c r="G8" s="10"/>
      <c r="H8" s="6"/>
      <c r="I8" s="6"/>
      <c r="J8" s="6"/>
    </row>
    <row r="9" spans="1:10" ht="3.75" customHeight="1" x14ac:dyDescent="0.2">
      <c r="B9" s="6"/>
      <c r="C9" s="7"/>
      <c r="D9" s="6"/>
      <c r="E9" s="6"/>
      <c r="F9" s="12"/>
      <c r="G9" s="6"/>
      <c r="H9" s="6"/>
      <c r="I9" s="6"/>
      <c r="J9" s="6"/>
    </row>
    <row r="10" spans="1:10" x14ac:dyDescent="0.2">
      <c r="A10" s="8"/>
      <c r="B10" s="13" t="s">
        <v>14</v>
      </c>
      <c r="C10" s="55">
        <f>Arbeit/C8</f>
        <v>0</v>
      </c>
      <c r="D10" s="16"/>
      <c r="E10" s="10"/>
      <c r="F10" s="11"/>
      <c r="G10" s="10"/>
      <c r="H10" s="6"/>
      <c r="I10" s="6"/>
      <c r="J10" s="6"/>
    </row>
    <row r="11" spans="1:10" x14ac:dyDescent="0.2">
      <c r="A11" s="8"/>
      <c r="B11" s="14"/>
      <c r="C11" s="15"/>
      <c r="D11" s="16"/>
      <c r="E11" s="10"/>
      <c r="F11" s="11"/>
      <c r="G11" s="14"/>
      <c r="H11" s="6"/>
      <c r="I11" s="6"/>
      <c r="J11" s="6"/>
    </row>
    <row r="12" spans="1:10" x14ac:dyDescent="0.2">
      <c r="A12" s="8"/>
      <c r="B12" s="4" t="s">
        <v>93</v>
      </c>
      <c r="C12" s="15"/>
      <c r="D12" s="16"/>
      <c r="E12" s="10"/>
      <c r="F12" s="14"/>
      <c r="G12" s="14"/>
      <c r="H12" s="6"/>
      <c r="I12" s="6"/>
      <c r="J12" s="6"/>
    </row>
    <row r="13" spans="1:10" ht="3.75" customHeight="1" x14ac:dyDescent="0.2">
      <c r="B13" s="6"/>
      <c r="C13" s="22"/>
      <c r="D13" s="6"/>
      <c r="E13" s="6"/>
      <c r="F13" s="21"/>
      <c r="G13" s="12"/>
      <c r="H13" s="6"/>
      <c r="I13" s="6"/>
      <c r="J13" s="6"/>
    </row>
    <row r="14" spans="1:10" x14ac:dyDescent="0.2">
      <c r="B14" s="69" t="s">
        <v>88</v>
      </c>
      <c r="C14" s="18">
        <f>+VLOOKUP(Arbeit,Preisblatt!I7:M13,3,1)</f>
        <v>0</v>
      </c>
      <c r="D14" s="50"/>
      <c r="E14" s="4"/>
      <c r="G14" s="23"/>
      <c r="H14" s="6"/>
      <c r="I14" s="6"/>
      <c r="J14" s="6"/>
    </row>
    <row r="15" spans="1:10" ht="3.75" customHeight="1" x14ac:dyDescent="0.2">
      <c r="B15" s="6"/>
      <c r="C15" s="22"/>
      <c r="G15" s="12"/>
      <c r="H15" s="6"/>
      <c r="I15" s="6"/>
      <c r="J15" s="6"/>
    </row>
    <row r="16" spans="1:10" x14ac:dyDescent="0.2">
      <c r="B16" s="70" t="s">
        <v>89</v>
      </c>
      <c r="C16" s="56">
        <f>+VLOOKUP(Arbeit,Preisblatt!I7:M13,4,1)</f>
        <v>0</v>
      </c>
    </row>
    <row r="17" spans="2:15" ht="3.75" customHeight="1" x14ac:dyDescent="0.2">
      <c r="B17" s="6"/>
      <c r="C17" s="22"/>
      <c r="G17" s="12"/>
      <c r="H17" s="6"/>
      <c r="I17" s="6"/>
      <c r="J17" s="6"/>
    </row>
    <row r="18" spans="2:15" x14ac:dyDescent="0.2">
      <c r="B18" s="69" t="s">
        <v>34</v>
      </c>
      <c r="C18" s="57">
        <f>IF(Arbeit=0,0,+VLOOKUP(Arbeit,Preisblatt!I7:M13,5,1))</f>
        <v>0</v>
      </c>
    </row>
    <row r="19" spans="2:15" ht="3.75" customHeight="1" x14ac:dyDescent="0.2">
      <c r="B19" s="6"/>
      <c r="C19" s="22"/>
      <c r="G19" s="12"/>
      <c r="H19" s="6"/>
      <c r="I19" s="6"/>
      <c r="J19" s="6"/>
    </row>
    <row r="20" spans="2:15" x14ac:dyDescent="0.2">
      <c r="B20" s="69" t="s">
        <v>33</v>
      </c>
      <c r="C20" s="18">
        <f>+C18/100*(C6-C16)</f>
        <v>0</v>
      </c>
    </row>
    <row r="21" spans="2:15" ht="3.75" customHeight="1" x14ac:dyDescent="0.2">
      <c r="B21" s="6"/>
      <c r="C21" s="22"/>
      <c r="G21" s="12"/>
      <c r="H21" s="6"/>
      <c r="I21" s="6"/>
      <c r="J21" s="6"/>
    </row>
    <row r="22" spans="2:15" x14ac:dyDescent="0.2">
      <c r="B22" s="133" t="s">
        <v>94</v>
      </c>
      <c r="C22" s="125">
        <f>C20+C14</f>
        <v>0</v>
      </c>
    </row>
    <row r="23" spans="2:15" x14ac:dyDescent="0.2">
      <c r="B23" s="25"/>
      <c r="C23" s="23"/>
      <c r="D23" s="23"/>
      <c r="E23" s="27"/>
      <c r="F23" s="28"/>
      <c r="G23" s="23"/>
      <c r="I23" s="6"/>
      <c r="J23" s="6"/>
    </row>
    <row r="24" spans="2:15" x14ac:dyDescent="0.2">
      <c r="B24" s="5" t="s">
        <v>5</v>
      </c>
      <c r="C24" s="57" t="str">
        <f>IF(C10&gt;0,C22/Arbeit*100,"")</f>
        <v/>
      </c>
      <c r="D24" s="19"/>
      <c r="E24" s="6"/>
      <c r="F24" s="24"/>
      <c r="G24" s="12"/>
      <c r="H24" s="6"/>
      <c r="I24" s="6"/>
      <c r="J24" s="6"/>
    </row>
    <row r="25" spans="2:15" x14ac:dyDescent="0.2">
      <c r="B25" s="12"/>
      <c r="C25" s="58"/>
      <c r="D25" s="19"/>
      <c r="E25" s="6"/>
      <c r="F25" s="24"/>
      <c r="G25" s="12"/>
      <c r="H25" s="6"/>
      <c r="I25" s="6"/>
      <c r="J25" s="6"/>
    </row>
    <row r="26" spans="2:15" x14ac:dyDescent="0.2">
      <c r="E26" s="6"/>
      <c r="F26" s="6"/>
      <c r="G26" s="12"/>
      <c r="H26" s="6"/>
      <c r="I26" s="6"/>
      <c r="J26" s="6"/>
    </row>
    <row r="27" spans="2:15" x14ac:dyDescent="0.2">
      <c r="B27" s="4" t="s">
        <v>6</v>
      </c>
      <c r="C27" s="68" t="s">
        <v>28</v>
      </c>
      <c r="D27" s="17" t="s">
        <v>10</v>
      </c>
      <c r="E27" s="68" t="s">
        <v>29</v>
      </c>
      <c r="F27" s="17" t="s">
        <v>10</v>
      </c>
      <c r="G27" s="68" t="s">
        <v>30</v>
      </c>
      <c r="H27" s="17" t="s">
        <v>10</v>
      </c>
      <c r="I27" s="6"/>
      <c r="J27" s="6"/>
      <c r="O27" s="3"/>
    </row>
    <row r="28" spans="2:15" x14ac:dyDescent="0.2">
      <c r="B28" s="6"/>
      <c r="C28" s="6"/>
      <c r="D28" s="6"/>
      <c r="E28" s="26"/>
      <c r="F28" s="6"/>
      <c r="G28" s="26"/>
      <c r="H28" s="6"/>
      <c r="I28" s="6"/>
      <c r="J28" s="6"/>
      <c r="K28" s="1"/>
      <c r="O28" s="3"/>
    </row>
    <row r="29" spans="2:15" x14ac:dyDescent="0.2">
      <c r="B29" s="6" t="s">
        <v>108</v>
      </c>
      <c r="C29" s="29">
        <v>15.1</v>
      </c>
      <c r="D29" s="51"/>
      <c r="E29" s="49">
        <v>5.4</v>
      </c>
      <c r="F29" s="51"/>
      <c r="G29" s="49">
        <v>10.79</v>
      </c>
      <c r="H29" s="51"/>
      <c r="I29" s="6"/>
      <c r="J29" s="30">
        <f>(IF(D29&lt;&gt;"",C29,0)+(IF(F29&lt;&gt;0,E29))+IF(H29&lt;&gt;0,G29))</f>
        <v>0</v>
      </c>
      <c r="K29" s="46"/>
      <c r="L29" s="46"/>
      <c r="M29" s="46"/>
      <c r="N29" s="46"/>
      <c r="O29" s="47"/>
    </row>
    <row r="30" spans="2:15" x14ac:dyDescent="0.2">
      <c r="B30" s="6" t="s">
        <v>103</v>
      </c>
      <c r="C30" s="29">
        <v>34.5</v>
      </c>
      <c r="D30" s="51"/>
      <c r="E30" s="49">
        <v>5.4</v>
      </c>
      <c r="F30" s="51"/>
      <c r="G30" s="49">
        <v>10.79</v>
      </c>
      <c r="H30" s="51"/>
      <c r="I30" s="6"/>
      <c r="J30" s="31">
        <f>(IF(D30&lt;&gt;"",C30,0)+(IF(F30&lt;&gt;0,E30))+IF(H30&lt;&gt;0,G30))</f>
        <v>0</v>
      </c>
      <c r="K30" s="46"/>
      <c r="L30" s="46"/>
      <c r="M30" s="46"/>
      <c r="O30" s="3"/>
    </row>
    <row r="31" spans="2:15" x14ac:dyDescent="0.2">
      <c r="B31" s="6" t="s">
        <v>104</v>
      </c>
      <c r="C31" s="29">
        <v>196.4</v>
      </c>
      <c r="D31" s="51"/>
      <c r="E31" s="49">
        <v>5.4</v>
      </c>
      <c r="F31" s="51"/>
      <c r="G31" s="49">
        <v>10.79</v>
      </c>
      <c r="H31" s="51"/>
      <c r="I31" s="6"/>
      <c r="J31" s="31">
        <f>(IF(D31&lt;&gt;"",C31,0)+(IF(F31&lt;&gt;0,E31))+IF(H31&lt;&gt;0,G31))</f>
        <v>0</v>
      </c>
      <c r="K31" s="46"/>
      <c r="L31" s="46"/>
      <c r="M31" s="46"/>
      <c r="O31" s="3"/>
    </row>
    <row r="32" spans="2:15" x14ac:dyDescent="0.2">
      <c r="B32" s="6" t="s">
        <v>109</v>
      </c>
      <c r="C32" s="29">
        <v>620</v>
      </c>
      <c r="D32" s="51"/>
      <c r="E32" s="49">
        <v>5.4</v>
      </c>
      <c r="F32" s="51"/>
      <c r="G32" s="49">
        <v>10.79</v>
      </c>
      <c r="H32" s="51"/>
      <c r="I32" s="6"/>
      <c r="J32" s="31">
        <f>(IF(D32&lt;&gt;"",C32,0)+(IF(F32&lt;&gt;0,E32))+IF(H32&lt;&gt;0,G32))</f>
        <v>0</v>
      </c>
      <c r="K32" s="46"/>
      <c r="L32" s="46"/>
      <c r="M32" s="46"/>
      <c r="O32" s="3"/>
    </row>
    <row r="33" spans="1:15" x14ac:dyDescent="0.2">
      <c r="B33" s="6" t="s">
        <v>83</v>
      </c>
      <c r="C33" s="29">
        <v>154.65</v>
      </c>
      <c r="D33" s="75"/>
      <c r="E33" s="49"/>
      <c r="F33" s="73"/>
      <c r="G33" s="74"/>
      <c r="H33" s="73"/>
      <c r="I33" s="6"/>
      <c r="J33" s="130">
        <f>(IF(D33&lt;&gt;"",C33,0)+(IF(F33&lt;&gt;0,E33))+IF(H33&lt;&gt;0,G33))</f>
        <v>0</v>
      </c>
      <c r="K33" s="46"/>
      <c r="L33" s="46"/>
      <c r="M33" s="46"/>
      <c r="O33" s="3"/>
    </row>
    <row r="34" spans="1:15" x14ac:dyDescent="0.2">
      <c r="C34" s="6"/>
      <c r="D34" s="6"/>
      <c r="E34" s="6"/>
      <c r="F34" s="6"/>
      <c r="H34" s="68"/>
      <c r="J34" s="132">
        <f>SUM(J29:J33)</f>
        <v>0</v>
      </c>
      <c r="K34" s="1"/>
      <c r="O34" s="3"/>
    </row>
    <row r="35" spans="1:15" x14ac:dyDescent="0.2">
      <c r="B35" s="6"/>
      <c r="C35" s="29"/>
      <c r="F35" s="3"/>
    </row>
    <row r="36" spans="1:15" x14ac:dyDescent="0.2">
      <c r="A36" s="6"/>
      <c r="B36" s="6"/>
      <c r="F36" s="33"/>
    </row>
    <row r="37" spans="1:15" x14ac:dyDescent="0.2">
      <c r="A37" s="6"/>
      <c r="B37" s="6"/>
      <c r="C37" s="6"/>
      <c r="D37" s="6"/>
      <c r="E37" s="6"/>
      <c r="F37" s="6"/>
      <c r="H37" s="3"/>
    </row>
    <row r="38" spans="1:15" x14ac:dyDescent="0.2">
      <c r="B38" s="166" t="s">
        <v>75</v>
      </c>
      <c r="C38" s="166"/>
      <c r="D38" s="166"/>
      <c r="E38" s="166"/>
      <c r="F38" s="166"/>
      <c r="G38" s="166"/>
      <c r="H38" s="3"/>
    </row>
    <row r="39" spans="1:15" ht="6" customHeight="1" x14ac:dyDescent="0.2">
      <c r="B39" s="6"/>
      <c r="C39" s="17"/>
      <c r="D39" s="6"/>
      <c r="H39" s="3"/>
    </row>
    <row r="40" spans="1:15" x14ac:dyDescent="0.2">
      <c r="B40" s="124" t="s">
        <v>94</v>
      </c>
      <c r="C40" s="159">
        <f>C22</f>
        <v>0</v>
      </c>
      <c r="D40" s="23"/>
      <c r="F40" s="25"/>
      <c r="G40" s="43"/>
      <c r="H40" s="23"/>
    </row>
    <row r="41" spans="1:15" ht="5.25" customHeight="1" x14ac:dyDescent="0.2">
      <c r="C41" s="40"/>
      <c r="D41" s="3"/>
      <c r="F41" s="3"/>
      <c r="G41" s="44"/>
      <c r="H41" s="3"/>
    </row>
    <row r="42" spans="1:15" x14ac:dyDescent="0.2">
      <c r="B42" s="5" t="s">
        <v>6</v>
      </c>
      <c r="C42" s="38">
        <f>J34</f>
        <v>0</v>
      </c>
      <c r="D42" s="19"/>
      <c r="F42" s="12"/>
      <c r="G42" s="43"/>
      <c r="H42" s="19"/>
    </row>
    <row r="43" spans="1:15" ht="5.25" customHeight="1" thickBot="1" x14ac:dyDescent="0.25">
      <c r="B43" s="6"/>
      <c r="C43" s="21"/>
      <c r="D43" s="12"/>
      <c r="F43" s="12"/>
      <c r="G43" s="45"/>
      <c r="H43" s="12"/>
    </row>
    <row r="44" spans="1:15" ht="13.5" thickBot="1" x14ac:dyDescent="0.25">
      <c r="B44" s="126" t="s">
        <v>7</v>
      </c>
      <c r="C44" s="127">
        <f>C40+C42</f>
        <v>0</v>
      </c>
      <c r="D44" s="23"/>
      <c r="F44" s="25"/>
      <c r="G44" s="43"/>
      <c r="H44" s="23"/>
    </row>
    <row r="45" spans="1:15" x14ac:dyDescent="0.2">
      <c r="D45" s="3"/>
      <c r="F45" s="3"/>
      <c r="G45" s="3"/>
      <c r="H45" s="3"/>
    </row>
    <row r="46" spans="1:15" x14ac:dyDescent="0.2">
      <c r="B46" s="67" t="s">
        <v>81</v>
      </c>
      <c r="C46" s="6"/>
      <c r="D46" s="3"/>
      <c r="F46" s="3"/>
      <c r="G46" s="3"/>
      <c r="H46" s="3"/>
    </row>
    <row r="47" spans="1:15" x14ac:dyDescent="0.2">
      <c r="B47" s="6" t="s">
        <v>82</v>
      </c>
      <c r="C47" s="71">
        <f>IF(Arbeit&lt;5000000,Arbeit*0.03/100,0)</f>
        <v>0</v>
      </c>
      <c r="D47" s="3"/>
      <c r="F47" s="3"/>
      <c r="G47" s="3"/>
      <c r="H47" s="3"/>
    </row>
    <row r="48" spans="1:15" x14ac:dyDescent="0.2">
      <c r="F48" s="3"/>
      <c r="G48" s="3"/>
      <c r="H48" s="3"/>
    </row>
    <row r="49" spans="2:2" x14ac:dyDescent="0.2">
      <c r="B49" s="67" t="s">
        <v>74</v>
      </c>
    </row>
    <row r="50" spans="2:2" x14ac:dyDescent="0.2">
      <c r="B50" s="6" t="s">
        <v>114</v>
      </c>
    </row>
  </sheetData>
  <sheetProtection algorithmName="SHA-1" hashValue="A6fvcpDsumdrkXxlHf19538Pzms=" saltValue="ahT5z+dcWAxgg8yxOoAbgA==" spinCount="100000" sheet="1" objects="1" scenarios="1" selectLockedCells="1"/>
  <mergeCells count="1">
    <mergeCell ref="B38:G38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3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N54"/>
  <sheetViews>
    <sheetView showGridLines="0" zoomScale="85" zoomScaleNormal="85" workbookViewId="0">
      <selection activeCell="I31" sqref="I31"/>
    </sheetView>
  </sheetViews>
  <sheetFormatPr baseColWidth="10" defaultRowHeight="12.75" x14ac:dyDescent="0.2"/>
  <cols>
    <col min="1" max="1" width="12.28515625" style="77" customWidth="1"/>
    <col min="2" max="3" width="11.7109375" style="77" customWidth="1"/>
    <col min="4" max="4" width="20.7109375" style="77" customWidth="1"/>
    <col min="5" max="5" width="20.85546875" style="77" customWidth="1"/>
    <col min="6" max="6" width="22.85546875" style="77" customWidth="1"/>
    <col min="7" max="7" width="11.5703125" style="77" customWidth="1"/>
    <col min="8" max="8" width="13.5703125" style="77" customWidth="1"/>
    <col min="9" max="9" width="11.42578125" style="77" bestFit="1" customWidth="1"/>
    <col min="10" max="10" width="12.42578125" style="77" bestFit="1" customWidth="1"/>
    <col min="11" max="11" width="20" style="77" customWidth="1"/>
    <col min="12" max="12" width="20.5703125" style="77" customWidth="1"/>
    <col min="13" max="13" width="22.28515625" style="77" customWidth="1"/>
    <col min="14" max="16384" width="11.42578125" style="77"/>
  </cols>
  <sheetData>
    <row r="2" spans="1:14" ht="15.75" x14ac:dyDescent="0.25">
      <c r="A2" s="169" t="s">
        <v>100</v>
      </c>
      <c r="B2" s="169"/>
      <c r="C2" s="169"/>
      <c r="D2" s="169"/>
      <c r="E2" s="169"/>
      <c r="F2" s="169"/>
      <c r="H2" s="169" t="s">
        <v>99</v>
      </c>
      <c r="I2" s="172"/>
      <c r="J2" s="172"/>
      <c r="K2" s="172"/>
      <c r="L2" s="172"/>
      <c r="M2" s="172"/>
    </row>
    <row r="3" spans="1:14" ht="13.5" thickBot="1" x14ac:dyDescent="0.25"/>
    <row r="4" spans="1:14" ht="45" x14ac:dyDescent="0.2">
      <c r="A4" s="80" t="s">
        <v>18</v>
      </c>
      <c r="B4" s="170" t="s">
        <v>19</v>
      </c>
      <c r="C4" s="171"/>
      <c r="D4" s="80" t="s">
        <v>90</v>
      </c>
      <c r="E4" s="81" t="s">
        <v>91</v>
      </c>
      <c r="F4" s="81" t="s">
        <v>20</v>
      </c>
      <c r="H4" s="80" t="s">
        <v>18</v>
      </c>
      <c r="I4" s="170" t="s">
        <v>19</v>
      </c>
      <c r="J4" s="171"/>
      <c r="K4" s="80" t="s">
        <v>90</v>
      </c>
      <c r="L4" s="81" t="s">
        <v>91</v>
      </c>
      <c r="M4" s="81" t="s">
        <v>20</v>
      </c>
    </row>
    <row r="5" spans="1:14" s="123" customFormat="1" x14ac:dyDescent="0.2">
      <c r="A5" s="82"/>
      <c r="B5" s="167" t="s">
        <v>21</v>
      </c>
      <c r="C5" s="168"/>
      <c r="D5" s="82" t="s">
        <v>31</v>
      </c>
      <c r="E5" s="82" t="s">
        <v>32</v>
      </c>
      <c r="F5" s="82" t="s">
        <v>22</v>
      </c>
      <c r="H5" s="82"/>
      <c r="I5" s="167" t="s">
        <v>21</v>
      </c>
      <c r="J5" s="168"/>
      <c r="K5" s="82" t="s">
        <v>47</v>
      </c>
      <c r="L5" s="82" t="s">
        <v>98</v>
      </c>
      <c r="M5" s="82" t="s">
        <v>22</v>
      </c>
    </row>
    <row r="6" spans="1:14" ht="13.5" thickBot="1" x14ac:dyDescent="0.25">
      <c r="A6" s="103" t="s">
        <v>23</v>
      </c>
      <c r="B6" s="106" t="s">
        <v>24</v>
      </c>
      <c r="C6" s="107" t="s">
        <v>25</v>
      </c>
      <c r="D6" s="108" t="s">
        <v>26</v>
      </c>
      <c r="E6" s="108" t="s">
        <v>2</v>
      </c>
      <c r="F6" s="108" t="s">
        <v>27</v>
      </c>
      <c r="H6" s="103" t="s">
        <v>23</v>
      </c>
      <c r="I6" s="106" t="s">
        <v>24</v>
      </c>
      <c r="J6" s="107" t="s">
        <v>25</v>
      </c>
      <c r="K6" s="108" t="s">
        <v>26</v>
      </c>
      <c r="L6" s="108" t="s">
        <v>2</v>
      </c>
      <c r="M6" s="108" t="s">
        <v>27</v>
      </c>
    </row>
    <row r="7" spans="1:14" ht="15" x14ac:dyDescent="0.2">
      <c r="A7" s="83" t="s">
        <v>56</v>
      </c>
      <c r="B7" s="109">
        <v>0</v>
      </c>
      <c r="C7" s="110">
        <v>1750000</v>
      </c>
      <c r="D7" s="96">
        <v>0</v>
      </c>
      <c r="E7" s="111">
        <v>0</v>
      </c>
      <c r="F7" s="104">
        <v>0.35520000000000002</v>
      </c>
      <c r="H7" s="83" t="s">
        <v>48</v>
      </c>
      <c r="I7" s="84">
        <v>0</v>
      </c>
      <c r="J7" s="85">
        <v>10000</v>
      </c>
      <c r="K7" s="117">
        <v>0</v>
      </c>
      <c r="L7" s="86">
        <v>0</v>
      </c>
      <c r="M7" s="118">
        <v>1.5704</v>
      </c>
      <c r="N7" s="78"/>
    </row>
    <row r="8" spans="1:14" ht="15" x14ac:dyDescent="0.2">
      <c r="A8" s="134" t="s">
        <v>57</v>
      </c>
      <c r="B8" s="135">
        <v>1750000</v>
      </c>
      <c r="C8" s="136">
        <v>2000000</v>
      </c>
      <c r="D8" s="137">
        <v>6216</v>
      </c>
      <c r="E8" s="138">
        <v>1750000</v>
      </c>
      <c r="F8" s="139">
        <v>0.32969999999999999</v>
      </c>
      <c r="H8" s="134" t="s">
        <v>49</v>
      </c>
      <c r="I8" s="146">
        <v>10000</v>
      </c>
      <c r="J8" s="156">
        <v>20000</v>
      </c>
      <c r="K8" s="157">
        <v>157.04</v>
      </c>
      <c r="L8" s="156">
        <v>10000</v>
      </c>
      <c r="M8" s="158">
        <v>1.5673999999999999</v>
      </c>
      <c r="N8" s="78"/>
    </row>
    <row r="9" spans="1:14" ht="15" x14ac:dyDescent="0.2">
      <c r="A9" s="87" t="s">
        <v>58</v>
      </c>
      <c r="B9" s="112">
        <v>2000000</v>
      </c>
      <c r="C9" s="113">
        <v>3000000</v>
      </c>
      <c r="D9" s="99">
        <v>7040.25</v>
      </c>
      <c r="E9" s="114">
        <v>2000000</v>
      </c>
      <c r="F9" s="105">
        <v>0.318</v>
      </c>
      <c r="H9" s="87" t="s">
        <v>50</v>
      </c>
      <c r="I9" s="88">
        <v>20000</v>
      </c>
      <c r="J9" s="89">
        <v>100000</v>
      </c>
      <c r="K9" s="119">
        <v>313.77999999999997</v>
      </c>
      <c r="L9" s="90">
        <v>20000</v>
      </c>
      <c r="M9" s="120">
        <v>1.5548999999999999</v>
      </c>
      <c r="N9" s="78"/>
    </row>
    <row r="10" spans="1:14" ht="15" x14ac:dyDescent="0.2">
      <c r="A10" s="134" t="s">
        <v>59</v>
      </c>
      <c r="B10" s="135">
        <v>3000000</v>
      </c>
      <c r="C10" s="136">
        <v>5000000</v>
      </c>
      <c r="D10" s="137">
        <v>10220.25</v>
      </c>
      <c r="E10" s="138">
        <v>3000000</v>
      </c>
      <c r="F10" s="139">
        <v>0.2959</v>
      </c>
      <c r="H10" s="134" t="s">
        <v>51</v>
      </c>
      <c r="I10" s="146">
        <v>100000</v>
      </c>
      <c r="J10" s="156">
        <v>250000</v>
      </c>
      <c r="K10" s="157">
        <v>1557.7</v>
      </c>
      <c r="L10" s="156">
        <v>100000</v>
      </c>
      <c r="M10" s="158">
        <v>1.5276000000000001</v>
      </c>
      <c r="N10" s="78"/>
    </row>
    <row r="11" spans="1:14" ht="15" x14ac:dyDescent="0.2">
      <c r="A11" s="87" t="s">
        <v>60</v>
      </c>
      <c r="B11" s="112">
        <v>5000000</v>
      </c>
      <c r="C11" s="113">
        <v>7500000</v>
      </c>
      <c r="D11" s="99">
        <v>16138.25</v>
      </c>
      <c r="E11" s="114">
        <v>5000000</v>
      </c>
      <c r="F11" s="105">
        <v>0.27239999999999998</v>
      </c>
      <c r="H11" s="87" t="s">
        <v>52</v>
      </c>
      <c r="I11" s="88">
        <v>250000</v>
      </c>
      <c r="J11" s="89">
        <v>500000</v>
      </c>
      <c r="K11" s="119">
        <v>3849.1</v>
      </c>
      <c r="L11" s="90">
        <v>250000</v>
      </c>
      <c r="M11" s="120">
        <v>1.4870000000000001</v>
      </c>
      <c r="N11" s="78"/>
    </row>
    <row r="12" spans="1:14" ht="15" x14ac:dyDescent="0.2">
      <c r="A12" s="134" t="s">
        <v>61</v>
      </c>
      <c r="B12" s="135">
        <v>7500000</v>
      </c>
      <c r="C12" s="136">
        <v>10000000</v>
      </c>
      <c r="D12" s="137">
        <v>22948.25</v>
      </c>
      <c r="E12" s="138">
        <v>7500000</v>
      </c>
      <c r="F12" s="139">
        <v>0.25409999999999999</v>
      </c>
      <c r="H12" s="134" t="s">
        <v>53</v>
      </c>
      <c r="I12" s="146">
        <v>500000</v>
      </c>
      <c r="J12" s="156">
        <v>1000000</v>
      </c>
      <c r="K12" s="157">
        <v>7566.6</v>
      </c>
      <c r="L12" s="156">
        <v>500000</v>
      </c>
      <c r="M12" s="158">
        <v>1.4240999999999999</v>
      </c>
      <c r="N12" s="78"/>
    </row>
    <row r="13" spans="1:14" ht="15.75" thickBot="1" x14ac:dyDescent="0.25">
      <c r="A13" s="87" t="s">
        <v>62</v>
      </c>
      <c r="B13" s="112">
        <v>10000000</v>
      </c>
      <c r="C13" s="113">
        <v>25000000</v>
      </c>
      <c r="D13" s="99">
        <v>29300.75</v>
      </c>
      <c r="E13" s="114">
        <v>10000000</v>
      </c>
      <c r="F13" s="105">
        <v>0.222</v>
      </c>
      <c r="H13" s="91" t="s">
        <v>54</v>
      </c>
      <c r="I13" s="92">
        <v>1000000</v>
      </c>
      <c r="J13" s="93">
        <v>1500000</v>
      </c>
      <c r="K13" s="121">
        <v>14687.1</v>
      </c>
      <c r="L13" s="94">
        <v>1000000</v>
      </c>
      <c r="M13" s="122">
        <v>1.3562000000000001</v>
      </c>
      <c r="N13" s="78"/>
    </row>
    <row r="14" spans="1:14" ht="15.75" thickBot="1" x14ac:dyDescent="0.25">
      <c r="A14" s="140" t="s">
        <v>63</v>
      </c>
      <c r="B14" s="141">
        <v>25000000</v>
      </c>
      <c r="C14" s="142">
        <v>500000000</v>
      </c>
      <c r="D14" s="143">
        <v>62600.75</v>
      </c>
      <c r="E14" s="144">
        <v>25000000</v>
      </c>
      <c r="F14" s="145">
        <v>0.17280000000000001</v>
      </c>
      <c r="N14" s="78"/>
    </row>
    <row r="15" spans="1:14" x14ac:dyDescent="0.2">
      <c r="N15" s="78"/>
    </row>
    <row r="16" spans="1:14" ht="15.75" x14ac:dyDescent="0.25">
      <c r="A16" s="169" t="s">
        <v>101</v>
      </c>
      <c r="B16" s="169"/>
      <c r="C16" s="169"/>
      <c r="D16" s="169"/>
      <c r="E16" s="169"/>
      <c r="F16" s="169"/>
      <c r="N16" s="78"/>
    </row>
    <row r="17" spans="1:6" ht="13.5" thickBot="1" x14ac:dyDescent="0.25"/>
    <row r="18" spans="1:6" ht="45" x14ac:dyDescent="0.2">
      <c r="A18" s="80" t="s">
        <v>18</v>
      </c>
      <c r="B18" s="170" t="s">
        <v>41</v>
      </c>
      <c r="C18" s="171"/>
      <c r="D18" s="80" t="s">
        <v>90</v>
      </c>
      <c r="E18" s="81" t="s">
        <v>92</v>
      </c>
      <c r="F18" s="81" t="s">
        <v>42</v>
      </c>
    </row>
    <row r="19" spans="1:6" s="123" customFormat="1" x14ac:dyDescent="0.2">
      <c r="A19" s="82"/>
      <c r="B19" s="167" t="s">
        <v>21</v>
      </c>
      <c r="C19" s="168"/>
      <c r="D19" s="82" t="s">
        <v>31</v>
      </c>
      <c r="E19" s="82" t="s">
        <v>43</v>
      </c>
      <c r="F19" s="82" t="s">
        <v>44</v>
      </c>
    </row>
    <row r="20" spans="1:6" ht="13.5" thickBot="1" x14ac:dyDescent="0.25">
      <c r="A20" s="103" t="s">
        <v>23</v>
      </c>
      <c r="B20" s="106" t="s">
        <v>45</v>
      </c>
      <c r="C20" s="107" t="s">
        <v>46</v>
      </c>
      <c r="D20" s="108" t="s">
        <v>26</v>
      </c>
      <c r="E20" s="108" t="s">
        <v>4</v>
      </c>
      <c r="F20" s="108" t="s">
        <v>3</v>
      </c>
    </row>
    <row r="21" spans="1:6" ht="15" x14ac:dyDescent="0.2">
      <c r="A21" s="83" t="s">
        <v>64</v>
      </c>
      <c r="B21" s="84">
        <v>0</v>
      </c>
      <c r="C21" s="95">
        <v>750</v>
      </c>
      <c r="D21" s="101">
        <v>0</v>
      </c>
      <c r="E21" s="97">
        <v>0</v>
      </c>
      <c r="F21" s="115">
        <v>19.696999999999999</v>
      </c>
    </row>
    <row r="22" spans="1:6" ht="15" x14ac:dyDescent="0.2">
      <c r="A22" s="134" t="s">
        <v>65</v>
      </c>
      <c r="B22" s="146">
        <v>750</v>
      </c>
      <c r="C22" s="147">
        <v>1500</v>
      </c>
      <c r="D22" s="148">
        <v>14772.75</v>
      </c>
      <c r="E22" s="149">
        <v>750</v>
      </c>
      <c r="F22" s="150">
        <v>17.302</v>
      </c>
    </row>
    <row r="23" spans="1:6" ht="15" x14ac:dyDescent="0.2">
      <c r="A23" s="87" t="s">
        <v>66</v>
      </c>
      <c r="B23" s="88">
        <v>1500</v>
      </c>
      <c r="C23" s="98">
        <v>3000</v>
      </c>
      <c r="D23" s="102">
        <v>27749.25</v>
      </c>
      <c r="E23" s="100">
        <v>1500</v>
      </c>
      <c r="F23" s="116">
        <v>15.442</v>
      </c>
    </row>
    <row r="24" spans="1:6" ht="15" x14ac:dyDescent="0.2">
      <c r="A24" s="134" t="s">
        <v>67</v>
      </c>
      <c r="B24" s="146">
        <v>3000</v>
      </c>
      <c r="C24" s="147">
        <v>5000</v>
      </c>
      <c r="D24" s="148">
        <v>50912.25</v>
      </c>
      <c r="E24" s="149">
        <v>3000</v>
      </c>
      <c r="F24" s="150">
        <v>13.957000000000001</v>
      </c>
    </row>
    <row r="25" spans="1:6" ht="15" x14ac:dyDescent="0.2">
      <c r="A25" s="87" t="s">
        <v>68</v>
      </c>
      <c r="B25" s="88">
        <v>5000</v>
      </c>
      <c r="C25" s="98">
        <v>7500</v>
      </c>
      <c r="D25" s="102">
        <v>78826.25</v>
      </c>
      <c r="E25" s="100">
        <v>5000</v>
      </c>
      <c r="F25" s="116">
        <v>13.035</v>
      </c>
    </row>
    <row r="26" spans="1:6" ht="15" x14ac:dyDescent="0.2">
      <c r="A26" s="134" t="s">
        <v>69</v>
      </c>
      <c r="B26" s="146">
        <v>7500</v>
      </c>
      <c r="C26" s="147">
        <v>10000</v>
      </c>
      <c r="D26" s="148">
        <v>111413.75</v>
      </c>
      <c r="E26" s="149">
        <v>7500</v>
      </c>
      <c r="F26" s="150">
        <v>12.504000000000001</v>
      </c>
    </row>
    <row r="27" spans="1:6" ht="15" x14ac:dyDescent="0.2">
      <c r="A27" s="87" t="s">
        <v>70</v>
      </c>
      <c r="B27" s="88">
        <v>10000</v>
      </c>
      <c r="C27" s="98">
        <v>25000</v>
      </c>
      <c r="D27" s="102">
        <v>142673.75</v>
      </c>
      <c r="E27" s="100">
        <v>10000</v>
      </c>
      <c r="F27" s="116">
        <v>11.875</v>
      </c>
    </row>
    <row r="28" spans="1:6" ht="15" x14ac:dyDescent="0.2">
      <c r="A28" s="134" t="s">
        <v>71</v>
      </c>
      <c r="B28" s="146">
        <v>25000</v>
      </c>
      <c r="C28" s="147">
        <v>50000</v>
      </c>
      <c r="D28" s="148">
        <v>320798.75</v>
      </c>
      <c r="E28" s="149">
        <v>25000</v>
      </c>
      <c r="F28" s="150">
        <v>11.518000000000001</v>
      </c>
    </row>
    <row r="29" spans="1:6" ht="15" x14ac:dyDescent="0.2">
      <c r="A29" s="87" t="s">
        <v>72</v>
      </c>
      <c r="B29" s="88">
        <v>50000</v>
      </c>
      <c r="C29" s="98">
        <v>75000</v>
      </c>
      <c r="D29" s="102">
        <v>608748.75</v>
      </c>
      <c r="E29" s="100">
        <v>50000</v>
      </c>
      <c r="F29" s="116">
        <v>11.416</v>
      </c>
    </row>
    <row r="30" spans="1:6" ht="15.75" thickBot="1" x14ac:dyDescent="0.25">
      <c r="A30" s="140" t="s">
        <v>73</v>
      </c>
      <c r="B30" s="151">
        <v>75000</v>
      </c>
      <c r="C30" s="152">
        <v>500000</v>
      </c>
      <c r="D30" s="153">
        <v>894148.75</v>
      </c>
      <c r="E30" s="154">
        <v>75000</v>
      </c>
      <c r="F30" s="155">
        <v>11.356</v>
      </c>
    </row>
    <row r="31" spans="1:6" x14ac:dyDescent="0.2">
      <c r="B31" s="79"/>
    </row>
    <row r="32" spans="1:6" x14ac:dyDescent="0.2">
      <c r="B32" s="79"/>
    </row>
    <row r="33" spans="2:2" x14ac:dyDescent="0.2">
      <c r="B33" s="79"/>
    </row>
    <row r="34" spans="2:2" x14ac:dyDescent="0.2">
      <c r="B34" s="79"/>
    </row>
    <row r="35" spans="2:2" x14ac:dyDescent="0.2">
      <c r="B35" s="79"/>
    </row>
    <row r="36" spans="2:2" x14ac:dyDescent="0.2">
      <c r="B36" s="79"/>
    </row>
    <row r="37" spans="2:2" x14ac:dyDescent="0.2">
      <c r="B37" s="79"/>
    </row>
    <row r="38" spans="2:2" x14ac:dyDescent="0.2">
      <c r="B38" s="79"/>
    </row>
    <row r="39" spans="2:2" x14ac:dyDescent="0.2">
      <c r="B39" s="79"/>
    </row>
    <row r="40" spans="2:2" x14ac:dyDescent="0.2">
      <c r="B40" s="79"/>
    </row>
    <row r="41" spans="2:2" x14ac:dyDescent="0.2">
      <c r="B41" s="79"/>
    </row>
    <row r="42" spans="2:2" x14ac:dyDescent="0.2">
      <c r="B42" s="79"/>
    </row>
    <row r="43" spans="2:2" x14ac:dyDescent="0.2">
      <c r="B43" s="79"/>
    </row>
    <row r="44" spans="2:2" x14ac:dyDescent="0.2">
      <c r="B44" s="79"/>
    </row>
    <row r="45" spans="2:2" x14ac:dyDescent="0.2">
      <c r="B45" s="79"/>
    </row>
    <row r="46" spans="2:2" x14ac:dyDescent="0.2">
      <c r="B46" s="79"/>
    </row>
    <row r="47" spans="2:2" x14ac:dyDescent="0.2">
      <c r="B47" s="79"/>
    </row>
    <row r="48" spans="2:2" x14ac:dyDescent="0.2">
      <c r="B48" s="79"/>
    </row>
    <row r="49" spans="2:2" x14ac:dyDescent="0.2">
      <c r="B49" s="79"/>
    </row>
    <row r="50" spans="2:2" x14ac:dyDescent="0.2">
      <c r="B50" s="79"/>
    </row>
    <row r="51" spans="2:2" x14ac:dyDescent="0.2">
      <c r="B51" s="79"/>
    </row>
    <row r="52" spans="2:2" x14ac:dyDescent="0.2">
      <c r="B52" s="79"/>
    </row>
    <row r="53" spans="2:2" x14ac:dyDescent="0.2">
      <c r="B53" s="79"/>
    </row>
    <row r="54" spans="2:2" x14ac:dyDescent="0.2">
      <c r="B54" s="79"/>
    </row>
  </sheetData>
  <sheetProtection algorithmName="SHA-1" hashValue="jMNB5jCCi05dqkwoLe2gSclzTyI=" saltValue="kNmUDNUkDCNBkkGDoSwImw==" spinCount="100000" sheet="1" objects="1" scenarios="1"/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6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30"/>
  <sheetViews>
    <sheetView showGridLines="0" zoomScaleNormal="100" workbookViewId="0">
      <selection activeCell="C21" sqref="C21"/>
    </sheetView>
  </sheetViews>
  <sheetFormatPr baseColWidth="10" defaultRowHeight="12.75" x14ac:dyDescent="0.2"/>
  <cols>
    <col min="1" max="1" width="31.5703125" style="6" bestFit="1" customWidth="1"/>
    <col min="2" max="2" width="5.7109375" style="6" bestFit="1" customWidth="1"/>
    <col min="3" max="3" width="18.5703125" style="6" customWidth="1"/>
    <col min="4" max="16384" width="11.42578125" style="6"/>
  </cols>
  <sheetData>
    <row r="1" spans="1:3" ht="15.75" x14ac:dyDescent="0.25">
      <c r="A1" s="2" t="s">
        <v>97</v>
      </c>
    </row>
    <row r="4" spans="1:3" ht="15" x14ac:dyDescent="0.25">
      <c r="A4" s="76" t="s">
        <v>95</v>
      </c>
    </row>
    <row r="6" spans="1:3" x14ac:dyDescent="0.2">
      <c r="A6" s="173" t="s">
        <v>8</v>
      </c>
      <c r="B6" s="173"/>
      <c r="C6" s="35">
        <f>Arbeit</f>
        <v>0</v>
      </c>
    </row>
    <row r="7" spans="1:3" ht="3.75" customHeight="1" x14ac:dyDescent="0.2">
      <c r="A7" s="36"/>
      <c r="B7" s="36"/>
      <c r="C7" s="26"/>
    </row>
    <row r="8" spans="1:3" x14ac:dyDescent="0.2">
      <c r="A8" s="173" t="s">
        <v>9</v>
      </c>
      <c r="B8" s="173"/>
      <c r="C8" s="37">
        <f>Leistung</f>
        <v>0</v>
      </c>
    </row>
    <row r="9" spans="1:3" x14ac:dyDescent="0.2">
      <c r="A9" s="36"/>
      <c r="B9" s="36"/>
      <c r="C9" s="26"/>
    </row>
    <row r="10" spans="1:3" x14ac:dyDescent="0.2">
      <c r="A10" s="173" t="s">
        <v>94</v>
      </c>
      <c r="B10" s="173"/>
      <c r="C10" s="38">
        <f>'Berechung RLM'!C59</f>
        <v>0</v>
      </c>
    </row>
    <row r="11" spans="1:3" ht="3.75" customHeight="1" x14ac:dyDescent="0.2">
      <c r="A11" s="36"/>
      <c r="B11" s="36"/>
      <c r="C11" s="26"/>
    </row>
    <row r="12" spans="1:3" x14ac:dyDescent="0.2">
      <c r="A12" s="173" t="s">
        <v>6</v>
      </c>
      <c r="B12" s="173"/>
      <c r="C12" s="38">
        <f>'Berechung RLM'!C61</f>
        <v>0</v>
      </c>
    </row>
    <row r="13" spans="1:3" x14ac:dyDescent="0.2">
      <c r="A13" s="36"/>
      <c r="B13" s="36"/>
      <c r="C13" s="26"/>
    </row>
    <row r="14" spans="1:3" x14ac:dyDescent="0.2">
      <c r="A14" s="174" t="s">
        <v>7</v>
      </c>
      <c r="B14" s="174"/>
      <c r="C14" s="159">
        <f>SUM(C10,C12)</f>
        <v>0</v>
      </c>
    </row>
    <row r="15" spans="1:3" s="10" customFormat="1" x14ac:dyDescent="0.2">
      <c r="A15" s="160"/>
      <c r="B15" s="160"/>
      <c r="C15" s="161"/>
    </row>
    <row r="17" spans="1:3" ht="15" x14ac:dyDescent="0.25">
      <c r="A17" s="76" t="s">
        <v>96</v>
      </c>
    </row>
    <row r="19" spans="1:3" x14ac:dyDescent="0.2">
      <c r="A19" s="173" t="s">
        <v>8</v>
      </c>
      <c r="B19" s="173"/>
      <c r="C19" s="35">
        <f>'Berechnung SLP'!Arbeit</f>
        <v>0</v>
      </c>
    </row>
    <row r="20" spans="1:3" ht="3.75" customHeight="1" x14ac:dyDescent="0.2">
      <c r="A20" s="36"/>
      <c r="B20" s="36"/>
      <c r="C20" s="26"/>
    </row>
    <row r="21" spans="1:3" x14ac:dyDescent="0.2">
      <c r="A21" s="173" t="s">
        <v>16</v>
      </c>
      <c r="B21" s="173"/>
      <c r="C21" s="37">
        <f>'Berechnung SLP'!C10</f>
        <v>0</v>
      </c>
    </row>
    <row r="22" spans="1:3" ht="15.75" customHeight="1" x14ac:dyDescent="0.2">
      <c r="A22" s="36"/>
      <c r="B22" s="36"/>
      <c r="C22" s="26"/>
    </row>
    <row r="23" spans="1:3" x14ac:dyDescent="0.2">
      <c r="A23" s="173" t="s">
        <v>94</v>
      </c>
      <c r="B23" s="173"/>
      <c r="C23" s="38">
        <f>'Berechnung SLP'!C40</f>
        <v>0</v>
      </c>
    </row>
    <row r="24" spans="1:3" ht="3.75" customHeight="1" x14ac:dyDescent="0.2">
      <c r="A24" s="36"/>
      <c r="B24" s="36"/>
      <c r="C24" s="26"/>
    </row>
    <row r="25" spans="1:3" x14ac:dyDescent="0.2">
      <c r="A25" s="173" t="s">
        <v>6</v>
      </c>
      <c r="B25" s="173"/>
      <c r="C25" s="38">
        <f>'Berechnung SLP'!C42</f>
        <v>0</v>
      </c>
    </row>
    <row r="26" spans="1:3" x14ac:dyDescent="0.2">
      <c r="A26" s="36"/>
      <c r="B26" s="36"/>
      <c r="C26" s="26"/>
    </row>
    <row r="27" spans="1:3" x14ac:dyDescent="0.2">
      <c r="A27" s="174" t="s">
        <v>7</v>
      </c>
      <c r="B27" s="174"/>
      <c r="C27" s="159">
        <f>SUM(C23,C25)</f>
        <v>0</v>
      </c>
    </row>
    <row r="28" spans="1:3" ht="3.75" customHeight="1" x14ac:dyDescent="0.2">
      <c r="A28" s="36"/>
      <c r="B28" s="36"/>
      <c r="C28" s="26"/>
    </row>
    <row r="30" spans="1:3" x14ac:dyDescent="0.2">
      <c r="A30" s="6" t="s">
        <v>115</v>
      </c>
    </row>
  </sheetData>
  <sheetProtection algorithmName="SHA-1" hashValue="sInigw7uYY2GatmTWu91OHwW0iM=" saltValue="yxvj8YfuRvRsHRR5log0Bw==" spinCount="100000" sheet="1" objects="1" scenarios="1"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Lauth Thomas</cp:lastModifiedBy>
  <cp:lastPrinted>2015-10-02T07:37:06Z</cp:lastPrinted>
  <dcterms:created xsi:type="dcterms:W3CDTF">2006-03-09T12:11:24Z</dcterms:created>
  <dcterms:modified xsi:type="dcterms:W3CDTF">2015-10-02T07:46:00Z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